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05" yWindow="-105" windowWidth="19425" windowHeight="10425" tabRatio="805" firstSheet="1" activeTab="5"/>
  </bookViews>
  <sheets>
    <sheet name="INDEX" sheetId="1" state="hidden" r:id="rId1"/>
    <sheet name="1) New Consumer categories" sheetId="2" r:id="rId2"/>
    <sheet name="2) ARR" sheetId="3" r:id="rId3"/>
    <sheet name="3)Percentage Cost Allocation" sheetId="4" r:id="rId4"/>
    <sheet name="4)Cost Allocation Factors" sheetId="5" r:id="rId5"/>
    <sheet name="5)Transmission Contracts" sheetId="7" r:id="rId6"/>
    <sheet name="6)Losses" sheetId="8" r:id="rId7"/>
    <sheet name="7) Asset Base Allocation" sheetId="9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1">'1) New Consumer categories'!$A$1:$N$48</definedName>
    <definedName name="_xlnm.Print_Area" localSheetId="2">'2) ARR'!$A$2:$R$20</definedName>
    <definedName name="_xlnm.Print_Area" localSheetId="4">'4)Cost Allocation Factors'!$A$1:$Q$91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8"/>
  <c r="F27"/>
  <c r="F19"/>
  <c r="F20" s="1"/>
  <c r="L21" i="9" l="1"/>
  <c r="L20"/>
  <c r="F17" i="8"/>
  <c r="F16"/>
  <c r="F15"/>
  <c r="F12"/>
  <c r="F11"/>
  <c r="F10"/>
  <c r="E81" i="5"/>
  <c r="E80"/>
  <c r="E79"/>
  <c r="E78"/>
  <c r="E77"/>
  <c r="E76"/>
  <c r="E75"/>
  <c r="E74"/>
  <c r="E69"/>
  <c r="E61"/>
  <c r="E58"/>
  <c r="E57"/>
  <c r="E56"/>
  <c r="E55"/>
  <c r="E54"/>
  <c r="E53"/>
  <c r="E48"/>
  <c r="E40"/>
  <c r="E37"/>
  <c r="E36"/>
  <c r="E35"/>
  <c r="E34"/>
  <c r="E33"/>
  <c r="E32"/>
  <c r="E27"/>
  <c r="E18"/>
  <c r="E17"/>
  <c r="E15"/>
  <c r="E14"/>
  <c r="E13"/>
  <c r="E12"/>
  <c r="E11"/>
  <c r="E10"/>
  <c r="E9"/>
  <c r="F30" i="8"/>
  <c r="F29"/>
  <c r="F28"/>
  <c r="F25"/>
  <c r="F24"/>
  <c r="F23"/>
  <c r="I81" i="5"/>
  <c r="H81"/>
  <c r="G81"/>
  <c r="F81"/>
  <c r="D81"/>
  <c r="N80"/>
  <c r="M80"/>
  <c r="L80"/>
  <c r="K80"/>
  <c r="J80"/>
  <c r="I80"/>
  <c r="H80"/>
  <c r="G80"/>
  <c r="F80"/>
  <c r="D80"/>
  <c r="N79"/>
  <c r="M79"/>
  <c r="L79"/>
  <c r="K79"/>
  <c r="J79"/>
  <c r="I79"/>
  <c r="H79"/>
  <c r="G79"/>
  <c r="F79"/>
  <c r="D79"/>
  <c r="N78"/>
  <c r="M78"/>
  <c r="L78"/>
  <c r="K78"/>
  <c r="J78"/>
  <c r="I78"/>
  <c r="H78"/>
  <c r="G78"/>
  <c r="F78"/>
  <c r="D78"/>
  <c r="N77"/>
  <c r="M77"/>
  <c r="L77"/>
  <c r="K77"/>
  <c r="J77"/>
  <c r="I77"/>
  <c r="H77"/>
  <c r="G77"/>
  <c r="F77"/>
  <c r="D77"/>
  <c r="N76"/>
  <c r="M76"/>
  <c r="L76"/>
  <c r="K76"/>
  <c r="J76"/>
  <c r="I76"/>
  <c r="H76"/>
  <c r="G76"/>
  <c r="F76"/>
  <c r="D76"/>
  <c r="N75"/>
  <c r="M75"/>
  <c r="L75"/>
  <c r="K75"/>
  <c r="J75"/>
  <c r="I75"/>
  <c r="H75"/>
  <c r="G75"/>
  <c r="F75"/>
  <c r="D75"/>
  <c r="N74"/>
  <c r="M74"/>
  <c r="R74" s="1"/>
  <c r="L74"/>
  <c r="K74"/>
  <c r="J74"/>
  <c r="I74"/>
  <c r="H74"/>
  <c r="G74"/>
  <c r="F74"/>
  <c r="D74"/>
  <c r="N69"/>
  <c r="M69"/>
  <c r="R69" s="1"/>
  <c r="L69"/>
  <c r="K69"/>
  <c r="J69"/>
  <c r="I69"/>
  <c r="H69"/>
  <c r="G69"/>
  <c r="F69"/>
  <c r="D69"/>
  <c r="N61"/>
  <c r="M61"/>
  <c r="R61" s="1"/>
  <c r="L61"/>
  <c r="K61"/>
  <c r="I61"/>
  <c r="H61"/>
  <c r="G61"/>
  <c r="F61"/>
  <c r="D61"/>
  <c r="N58"/>
  <c r="M58"/>
  <c r="L58"/>
  <c r="K58"/>
  <c r="J58"/>
  <c r="I58"/>
  <c r="H58"/>
  <c r="G58"/>
  <c r="F58"/>
  <c r="D58"/>
  <c r="N57"/>
  <c r="M57"/>
  <c r="L57"/>
  <c r="K57"/>
  <c r="J57"/>
  <c r="I57"/>
  <c r="H57"/>
  <c r="G57"/>
  <c r="F57"/>
  <c r="D57"/>
  <c r="N56"/>
  <c r="R56" s="1"/>
  <c r="M56"/>
  <c r="L56"/>
  <c r="K56"/>
  <c r="J56"/>
  <c r="I56"/>
  <c r="H56"/>
  <c r="G56"/>
  <c r="F56"/>
  <c r="D56"/>
  <c r="N55"/>
  <c r="M55"/>
  <c r="K55"/>
  <c r="J55"/>
  <c r="I55"/>
  <c r="H55"/>
  <c r="G55"/>
  <c r="F55"/>
  <c r="D55"/>
  <c r="N54"/>
  <c r="M54"/>
  <c r="R54" s="1"/>
  <c r="L54"/>
  <c r="K54"/>
  <c r="J54"/>
  <c r="I54"/>
  <c r="H54"/>
  <c r="G54"/>
  <c r="F54"/>
  <c r="D54"/>
  <c r="N53"/>
  <c r="M53"/>
  <c r="L53"/>
  <c r="K53"/>
  <c r="J53"/>
  <c r="I53"/>
  <c r="H53"/>
  <c r="G53"/>
  <c r="F53"/>
  <c r="D53"/>
  <c r="N48"/>
  <c r="M48"/>
  <c r="R48" s="1"/>
  <c r="L48"/>
  <c r="K48"/>
  <c r="J48"/>
  <c r="I48"/>
  <c r="H48"/>
  <c r="G48"/>
  <c r="F48"/>
  <c r="D48"/>
  <c r="N40"/>
  <c r="M40"/>
  <c r="L40"/>
  <c r="K40"/>
  <c r="J40"/>
  <c r="I40"/>
  <c r="H40"/>
  <c r="G40"/>
  <c r="F40"/>
  <c r="D40"/>
  <c r="N37"/>
  <c r="M37"/>
  <c r="R37" s="1"/>
  <c r="L37"/>
  <c r="K37"/>
  <c r="J37"/>
  <c r="I37"/>
  <c r="H37"/>
  <c r="G37"/>
  <c r="F37"/>
  <c r="D37"/>
  <c r="N36"/>
  <c r="M36"/>
  <c r="L36"/>
  <c r="K36"/>
  <c r="J36"/>
  <c r="I36"/>
  <c r="H36"/>
  <c r="G36"/>
  <c r="F36"/>
  <c r="D36"/>
  <c r="N35"/>
  <c r="M35"/>
  <c r="R35" s="1"/>
  <c r="L35"/>
  <c r="K35"/>
  <c r="J35"/>
  <c r="I35"/>
  <c r="H35"/>
  <c r="G35"/>
  <c r="F35"/>
  <c r="D35"/>
  <c r="N34"/>
  <c r="M34"/>
  <c r="R34" s="1"/>
  <c r="L34"/>
  <c r="K34"/>
  <c r="J34"/>
  <c r="I34"/>
  <c r="H34"/>
  <c r="G34"/>
  <c r="F34"/>
  <c r="D34"/>
  <c r="N33"/>
  <c r="M33"/>
  <c r="R33" s="1"/>
  <c r="L33"/>
  <c r="K33"/>
  <c r="J33"/>
  <c r="I33"/>
  <c r="H33"/>
  <c r="G33"/>
  <c r="F33"/>
  <c r="D33"/>
  <c r="N32"/>
  <c r="M32"/>
  <c r="K32"/>
  <c r="J32"/>
  <c r="I32"/>
  <c r="H32"/>
  <c r="G32"/>
  <c r="F32"/>
  <c r="D32"/>
  <c r="N27"/>
  <c r="M27"/>
  <c r="L27"/>
  <c r="K27"/>
  <c r="J27"/>
  <c r="I27"/>
  <c r="H27"/>
  <c r="G27"/>
  <c r="F27"/>
  <c r="D27"/>
  <c r="F19"/>
  <c r="E19"/>
  <c r="D19"/>
  <c r="N18"/>
  <c r="M18"/>
  <c r="L18"/>
  <c r="K18"/>
  <c r="J18"/>
  <c r="I18"/>
  <c r="H18"/>
  <c r="G18"/>
  <c r="F18"/>
  <c r="D18"/>
  <c r="N17"/>
  <c r="M17"/>
  <c r="L17"/>
  <c r="K17"/>
  <c r="J17"/>
  <c r="I17"/>
  <c r="H17"/>
  <c r="G17"/>
  <c r="F17"/>
  <c r="D17"/>
  <c r="N15"/>
  <c r="M15"/>
  <c r="R15" s="1"/>
  <c r="L15"/>
  <c r="K15"/>
  <c r="J15"/>
  <c r="I15"/>
  <c r="H15"/>
  <c r="G15"/>
  <c r="F15"/>
  <c r="D15"/>
  <c r="N14"/>
  <c r="M14"/>
  <c r="R14" s="1"/>
  <c r="L14"/>
  <c r="K14"/>
  <c r="J14"/>
  <c r="I14"/>
  <c r="H14"/>
  <c r="G14"/>
  <c r="F14"/>
  <c r="D14"/>
  <c r="N13"/>
  <c r="M13"/>
  <c r="R13" s="1"/>
  <c r="L13"/>
  <c r="K13"/>
  <c r="J13"/>
  <c r="I13"/>
  <c r="H13"/>
  <c r="G13"/>
  <c r="F13"/>
  <c r="D13"/>
  <c r="N12"/>
  <c r="M12"/>
  <c r="L12"/>
  <c r="K12"/>
  <c r="J12"/>
  <c r="I12"/>
  <c r="H12"/>
  <c r="G12"/>
  <c r="F12"/>
  <c r="D12"/>
  <c r="N11"/>
  <c r="M11"/>
  <c r="R11" s="1"/>
  <c r="L11"/>
  <c r="K11"/>
  <c r="J11"/>
  <c r="I11"/>
  <c r="H11"/>
  <c r="G11"/>
  <c r="F11"/>
  <c r="D11"/>
  <c r="N10"/>
  <c r="M10"/>
  <c r="R10" s="1"/>
  <c r="L10"/>
  <c r="K10"/>
  <c r="J10"/>
  <c r="I10"/>
  <c r="H10"/>
  <c r="G10"/>
  <c r="F10"/>
  <c r="D10"/>
  <c r="N9"/>
  <c r="M9"/>
  <c r="R9" s="1"/>
  <c r="L9"/>
  <c r="K9"/>
  <c r="J9"/>
  <c r="I9"/>
  <c r="H9"/>
  <c r="G9"/>
  <c r="F9"/>
  <c r="D9"/>
  <c r="O81"/>
  <c r="P80"/>
  <c r="O80"/>
  <c r="P79"/>
  <c r="O79"/>
  <c r="P78"/>
  <c r="O78"/>
  <c r="P77"/>
  <c r="O77"/>
  <c r="P76"/>
  <c r="O76"/>
  <c r="P75"/>
  <c r="O75"/>
  <c r="P74"/>
  <c r="O74"/>
  <c r="P69"/>
  <c r="O69"/>
  <c r="P61"/>
  <c r="O61"/>
  <c r="P58"/>
  <c r="O58"/>
  <c r="P57"/>
  <c r="O57"/>
  <c r="P56"/>
  <c r="O56"/>
  <c r="P55"/>
  <c r="O55"/>
  <c r="P54"/>
  <c r="O54"/>
  <c r="P53"/>
  <c r="O53"/>
  <c r="P48"/>
  <c r="O48"/>
  <c r="P40"/>
  <c r="O40"/>
  <c r="P37"/>
  <c r="O37"/>
  <c r="P36"/>
  <c r="O36"/>
  <c r="P35"/>
  <c r="O35"/>
  <c r="P34"/>
  <c r="O34"/>
  <c r="P33"/>
  <c r="O33"/>
  <c r="P32"/>
  <c r="O32"/>
  <c r="P27"/>
  <c r="O27"/>
  <c r="P18"/>
  <c r="O18"/>
  <c r="P17"/>
  <c r="O17"/>
  <c r="P15"/>
  <c r="O15"/>
  <c r="P14"/>
  <c r="O14"/>
  <c r="P13"/>
  <c r="O13"/>
  <c r="P12"/>
  <c r="O12"/>
  <c r="P11"/>
  <c r="O11"/>
  <c r="P10"/>
  <c r="O10"/>
  <c r="P9"/>
  <c r="O9"/>
  <c r="K15" i="4"/>
  <c r="K14"/>
  <c r="K13"/>
  <c r="K12"/>
  <c r="K9"/>
  <c r="K8"/>
  <c r="N15"/>
  <c r="M15"/>
  <c r="L15"/>
  <c r="N14"/>
  <c r="M14"/>
  <c r="L14"/>
  <c r="N13"/>
  <c r="M13"/>
  <c r="L13"/>
  <c r="N12"/>
  <c r="M12"/>
  <c r="L12"/>
  <c r="N9"/>
  <c r="M9"/>
  <c r="L9"/>
  <c r="N8"/>
  <c r="M8"/>
  <c r="L8"/>
  <c r="P18" i="3"/>
  <c r="O18"/>
  <c r="N18"/>
  <c r="M18"/>
  <c r="P17"/>
  <c r="O17"/>
  <c r="N17"/>
  <c r="M17"/>
  <c r="P16"/>
  <c r="O16"/>
  <c r="N16"/>
  <c r="M16"/>
  <c r="P15"/>
  <c r="O15"/>
  <c r="N15"/>
  <c r="M15"/>
  <c r="P12"/>
  <c r="O12"/>
  <c r="P11"/>
  <c r="O11"/>
  <c r="N11"/>
  <c r="M11"/>
  <c r="P10"/>
  <c r="O10"/>
  <c r="N10"/>
  <c r="M10"/>
  <c r="P9"/>
  <c r="O9"/>
  <c r="N9"/>
  <c r="M9"/>
  <c r="F37" i="8"/>
  <c r="F36"/>
  <c r="N13" i="3"/>
  <c r="M13"/>
  <c r="N12"/>
  <c r="M12"/>
  <c r="R80" i="5"/>
  <c r="R40"/>
  <c r="R27"/>
  <c r="R17"/>
  <c r="R79"/>
  <c r="R78"/>
  <c r="R77"/>
  <c r="R76"/>
  <c r="R75"/>
  <c r="R57"/>
  <c r="R55" l="1"/>
  <c r="R12"/>
  <c r="R32"/>
  <c r="R36"/>
  <c r="R53"/>
  <c r="R58"/>
  <c r="F26"/>
  <c r="D8" i="9"/>
  <c r="H8"/>
  <c r="S9"/>
  <c r="E12"/>
  <c r="G12"/>
  <c r="I12"/>
  <c r="K12"/>
  <c r="E13"/>
  <c r="G13"/>
  <c r="I13"/>
  <c r="K13"/>
  <c r="E15"/>
  <c r="G15"/>
  <c r="I15"/>
  <c r="K15"/>
  <c r="D16"/>
  <c r="E16" s="1"/>
  <c r="H16"/>
  <c r="I16" s="1"/>
  <c r="D17"/>
  <c r="G17" s="1"/>
  <c r="H17"/>
  <c r="I17" s="1"/>
  <c r="E19"/>
  <c r="G19"/>
  <c r="H19"/>
  <c r="I19" s="1"/>
  <c r="E20"/>
  <c r="G20"/>
  <c r="H20"/>
  <c r="I20" s="1"/>
  <c r="N24"/>
  <c r="H26"/>
  <c r="D27"/>
  <c r="D28"/>
  <c r="D29"/>
  <c r="F68" i="5" l="1"/>
  <c r="D26"/>
  <c r="G16" i="9"/>
  <c r="F47" i="5"/>
  <c r="D26" i="9"/>
  <c r="K20"/>
  <c r="K19"/>
  <c r="E17"/>
  <c r="H24"/>
  <c r="K17"/>
  <c r="K16"/>
  <c r="D24"/>
  <c r="O24"/>
  <c r="L24"/>
  <c r="E68" i="5" l="1"/>
  <c r="G47"/>
  <c r="E47"/>
  <c r="E26"/>
  <c r="G26"/>
  <c r="F90"/>
  <c r="G68"/>
  <c r="M24" i="9"/>
  <c r="E90" i="5" l="1"/>
  <c r="G90"/>
  <c r="F8"/>
  <c r="F91" s="1"/>
  <c r="C89" l="1"/>
  <c r="C42"/>
  <c r="C43"/>
  <c r="C44"/>
  <c r="C45"/>
  <c r="C46"/>
  <c r="C62"/>
  <c r="C63"/>
  <c r="C64"/>
  <c r="C65"/>
  <c r="C66"/>
  <c r="C67"/>
  <c r="C85"/>
  <c r="C86"/>
  <c r="C87"/>
  <c r="C88"/>
  <c r="J8" i="8"/>
  <c r="I8"/>
  <c r="H8"/>
  <c r="G14" i="4"/>
  <c r="G13"/>
  <c r="G16" s="1"/>
  <c r="G12"/>
  <c r="G11"/>
  <c r="G10"/>
  <c r="G9"/>
  <c r="G8"/>
  <c r="G7" s="1"/>
  <c r="C7"/>
  <c r="C16" s="1"/>
  <c r="Q5"/>
  <c r="G4"/>
  <c r="C4"/>
  <c r="H19" i="3"/>
  <c r="G19"/>
  <c r="F19"/>
  <c r="E19"/>
  <c r="I17"/>
  <c r="L17" s="1"/>
  <c r="L19" s="1"/>
  <c r="I16"/>
  <c r="K16" s="1"/>
  <c r="K15"/>
  <c r="K19" s="1"/>
  <c r="J15"/>
  <c r="J19" s="1"/>
  <c r="I15"/>
  <c r="I19" s="1"/>
  <c r="H14"/>
  <c r="G14"/>
  <c r="F14"/>
  <c r="E14"/>
  <c r="I13"/>
  <c r="J13" s="1"/>
  <c r="J12"/>
  <c r="L11"/>
  <c r="L14" s="1"/>
  <c r="K11"/>
  <c r="K14" s="1"/>
  <c r="J11"/>
  <c r="I10"/>
  <c r="J10" s="1"/>
  <c r="I9"/>
  <c r="J9" s="1"/>
  <c r="J14" s="1"/>
  <c r="I6"/>
  <c r="E6"/>
  <c r="B109" i="1"/>
  <c r="B108"/>
  <c r="B107"/>
  <c r="B106"/>
  <c r="B105"/>
  <c r="B99"/>
  <c r="B98"/>
  <c r="B97"/>
  <c r="B96"/>
  <c r="B95"/>
  <c r="G20" i="3" l="1"/>
  <c r="J20"/>
  <c r="H20"/>
  <c r="L20"/>
  <c r="F20"/>
  <c r="E20"/>
  <c r="K20"/>
  <c r="I14"/>
  <c r="I20" s="1"/>
  <c r="D47" i="5" l="1"/>
  <c r="D68"/>
  <c r="D90" l="1"/>
  <c r="L26" i="9" l="1"/>
  <c r="D8" i="5" l="1"/>
  <c r="D91" s="1"/>
  <c r="I8" l="1"/>
  <c r="H8"/>
  <c r="I26"/>
  <c r="H26"/>
  <c r="H47"/>
  <c r="I47"/>
  <c r="H68"/>
  <c r="I68"/>
  <c r="H90" l="1"/>
  <c r="H91" s="1"/>
  <c r="I90"/>
  <c r="I91" s="1"/>
  <c r="E8" l="1"/>
  <c r="E91" s="1"/>
  <c r="G8" l="1"/>
  <c r="G91" s="1"/>
  <c r="M19" i="3" l="1"/>
  <c r="N19"/>
  <c r="O19"/>
  <c r="P19"/>
  <c r="K7" i="4" l="1"/>
  <c r="K16" s="1"/>
  <c r="N14" i="3"/>
  <c r="N20" s="1"/>
  <c r="P14"/>
  <c r="P20" s="1"/>
  <c r="M14"/>
  <c r="M20" s="1"/>
  <c r="O14"/>
  <c r="O20" s="1"/>
  <c r="J68" i="5" l="1"/>
  <c r="K68"/>
  <c r="K8"/>
  <c r="J47"/>
  <c r="K47"/>
  <c r="J26"/>
  <c r="J8"/>
  <c r="K26"/>
  <c r="K90" l="1"/>
  <c r="K91" s="1"/>
  <c r="J90"/>
  <c r="J91" s="1"/>
  <c r="O68" l="1"/>
  <c r="O8"/>
  <c r="O26" l="1"/>
  <c r="P8"/>
  <c r="O47"/>
  <c r="P47"/>
  <c r="P68"/>
  <c r="P26"/>
  <c r="O90" l="1"/>
  <c r="P90" l="1"/>
  <c r="O91"/>
  <c r="P91" s="1"/>
</calcChain>
</file>

<file path=xl/sharedStrings.xml><?xml version="1.0" encoding="utf-8"?>
<sst xmlns="http://schemas.openxmlformats.org/spreadsheetml/2006/main" count="402" uniqueCount="224">
  <si>
    <t>Company Name</t>
  </si>
  <si>
    <t>TSSPDCL</t>
  </si>
  <si>
    <t>Base Year</t>
  </si>
  <si>
    <t>FY 2013-14</t>
  </si>
  <si>
    <t>Filing Date (dd/mm/yy)</t>
  </si>
  <si>
    <t>1st year</t>
  </si>
  <si>
    <t>FY 2014-15</t>
  </si>
  <si>
    <t>Multi Year Tariff Period</t>
  </si>
  <si>
    <t>2nd Year</t>
  </si>
  <si>
    <t>FY 2015-16</t>
  </si>
  <si>
    <t>Year of ARR filing</t>
  </si>
  <si>
    <t>FY 2018-19</t>
  </si>
  <si>
    <t>3rd Year</t>
  </si>
  <si>
    <t>FY 2016-17</t>
  </si>
  <si>
    <t>Data Type</t>
  </si>
  <si>
    <t>CoS Inputs</t>
  </si>
  <si>
    <t>4th year</t>
  </si>
  <si>
    <t>FY 2017-18</t>
  </si>
  <si>
    <t>5th year</t>
  </si>
  <si>
    <t>S. No.</t>
  </si>
  <si>
    <t>Title</t>
  </si>
  <si>
    <t>Form No.</t>
  </si>
  <si>
    <t>New Consumer Categories</t>
  </si>
  <si>
    <t>Form 1</t>
  </si>
  <si>
    <t>ARR -Retail Supply Business</t>
  </si>
  <si>
    <t>Form 2</t>
  </si>
  <si>
    <t>Percentage Cost Allocation</t>
  </si>
  <si>
    <t>Form 3</t>
  </si>
  <si>
    <t>Cost Allocation Factors</t>
  </si>
  <si>
    <t>Form 4</t>
  </si>
  <si>
    <t>Transmission Contracts</t>
  </si>
  <si>
    <t>Form 5</t>
  </si>
  <si>
    <t>Percentage Losses</t>
  </si>
  <si>
    <t>Form 6</t>
  </si>
  <si>
    <t>Classification of Asset Base</t>
  </si>
  <si>
    <t>Form 7</t>
  </si>
  <si>
    <t>Period</t>
  </si>
  <si>
    <t>Year</t>
  </si>
  <si>
    <t>Quarter</t>
  </si>
  <si>
    <t>prd1</t>
  </si>
  <si>
    <t>prd2</t>
  </si>
  <si>
    <t>prd3</t>
  </si>
  <si>
    <t>Half year</t>
  </si>
  <si>
    <t>prd4</t>
  </si>
  <si>
    <t>prd5</t>
  </si>
  <si>
    <t>Index</t>
  </si>
  <si>
    <t>Notes:</t>
  </si>
  <si>
    <t>Add any proposed category here, in the tables provided under corresponding voltage levels.</t>
  </si>
  <si>
    <t xml:space="preserve">Select the category which is being modified/replaced in the EXISTING CATEGORY Field. </t>
  </si>
  <si>
    <t>Provide the name of the proposed category in the PROPOSED CATEGORY Field</t>
  </si>
  <si>
    <t>This form should be consistent with Form A of Retail Supply of Electricity Forms</t>
  </si>
  <si>
    <t>For LT Category</t>
  </si>
  <si>
    <t>For HT Category - 11kV</t>
  </si>
  <si>
    <t>Codes</t>
  </si>
  <si>
    <t>Modification/Replacement of existing Category</t>
  </si>
  <si>
    <t>Existing Category</t>
  </si>
  <si>
    <t>Proposed Category</t>
  </si>
  <si>
    <t>Remarks</t>
  </si>
  <si>
    <t>Type</t>
  </si>
  <si>
    <t>For HT Category - 33kV</t>
  </si>
  <si>
    <t>For HT Category - 132kV</t>
  </si>
  <si>
    <t>Category</t>
  </si>
  <si>
    <t>Low Tension</t>
  </si>
  <si>
    <t>Modification of Existing Category</t>
  </si>
  <si>
    <t>Cat- I Domestic</t>
  </si>
  <si>
    <t>Replacement of Existing Category</t>
  </si>
  <si>
    <t>Cat - II - Non-domestic/Commercial</t>
  </si>
  <si>
    <t>Cat - III (A &amp; B) - Industrial</t>
  </si>
  <si>
    <t>Cat - IV - Cottage Industries &amp; Dhobighats</t>
  </si>
  <si>
    <t>Cat - V - Irrigation and Agriculture</t>
  </si>
  <si>
    <t>Cat - VI(A) - Local Bodies, St. Lighting</t>
  </si>
  <si>
    <t>Cat - VI(B) -PWS Schemes</t>
  </si>
  <si>
    <t>Cat - VII(A) - General Purpose</t>
  </si>
  <si>
    <t>Cat VII(B) - Religious Places (CL&lt;1KW)</t>
  </si>
  <si>
    <t>Cat -VIII-Temporary Supply (only Agrl.)</t>
  </si>
  <si>
    <t>Cat -VIII-Temporary (other than Agrl. supply)</t>
  </si>
  <si>
    <t>HT 11KV</t>
  </si>
  <si>
    <t>HT-I Industry Segregated</t>
  </si>
  <si>
    <t>HT-1 - Lights &amp; Fans</t>
  </si>
  <si>
    <t>HT-1 -Colony consumption</t>
  </si>
  <si>
    <t>HT-1 - Seasonal Industries</t>
  </si>
  <si>
    <t>HT- I (B) Ferro-Alloys</t>
  </si>
  <si>
    <t>HT- I Indl. Seg (TOD, 6pm-10pm)</t>
  </si>
  <si>
    <t>HT-II Industrial Non-Segregated</t>
  </si>
  <si>
    <t>HT-IV (A) Govt. Lift Irrigation Schemes</t>
  </si>
  <si>
    <t>HT-IV (B) Agriculture</t>
  </si>
  <si>
    <t>HT-IV (C) - Composite PWS</t>
  </si>
  <si>
    <t>HT-VI Townships and Residential Colonies</t>
  </si>
  <si>
    <t>HT-VII - Green Power</t>
  </si>
  <si>
    <t>RESCOs</t>
  </si>
  <si>
    <t>Temporary Supply</t>
  </si>
  <si>
    <t>HT 33 KV</t>
  </si>
  <si>
    <t>HT-IV A Govt. Lift Irrigation Schemes</t>
  </si>
  <si>
    <t>HT-IV B Agriculture</t>
  </si>
  <si>
    <t>HT 132 KV</t>
  </si>
  <si>
    <t>HT-V Railway Traction</t>
  </si>
  <si>
    <t>Aggregate Revenue Requirement for Retail Supply Business</t>
  </si>
  <si>
    <t>Revenue Requirement Item</t>
  </si>
  <si>
    <t>Amount 
(Rs crores)</t>
  </si>
  <si>
    <t>Cost Allocation
(Rs crores)</t>
  </si>
  <si>
    <t>Demand</t>
  </si>
  <si>
    <t>Energy</t>
  </si>
  <si>
    <t>Customer</t>
  </si>
  <si>
    <t>Transmission Cost</t>
  </si>
  <si>
    <t>SLDC Cost</t>
  </si>
  <si>
    <t>Distribution Cost</t>
  </si>
  <si>
    <t>PGCIL Expenses</t>
  </si>
  <si>
    <t>ULDC Charges</t>
  </si>
  <si>
    <t>Network and SLDC Cost (1+2+3+4+5)</t>
  </si>
  <si>
    <t>Power Purhcase / Procurement Cost</t>
  </si>
  <si>
    <t>Interest on Consumer Security Deposits</t>
  </si>
  <si>
    <t>Supply Margin in Retail Supply Business</t>
  </si>
  <si>
    <t>Other Costs, if any</t>
  </si>
  <si>
    <t>Supply Cost (7+8+9+10)</t>
  </si>
  <si>
    <t>Aggregate Revenue Requirement (6+11)</t>
  </si>
  <si>
    <t>FY2018-19</t>
  </si>
  <si>
    <t>FY2019-20</t>
  </si>
  <si>
    <t>Particulars</t>
  </si>
  <si>
    <t>% allocation</t>
  </si>
  <si>
    <t>Total Power Purchase Cost</t>
  </si>
  <si>
    <t>Fixed Cost</t>
  </si>
  <si>
    <t>Variable Cost</t>
  </si>
  <si>
    <t>Incentive</t>
  </si>
  <si>
    <t>Income Tax</t>
  </si>
  <si>
    <t>Others</t>
  </si>
  <si>
    <t xml:space="preserve">Total Supply Cost </t>
  </si>
  <si>
    <t>Cost Allocation Factor</t>
  </si>
  <si>
    <t>Consumer Category</t>
  </si>
  <si>
    <t>Sales</t>
  </si>
  <si>
    <t>Number of Consumers</t>
  </si>
  <si>
    <t>Load (MVA / MW) - HP Converted to MVA Approved</t>
  </si>
  <si>
    <t xml:space="preserve">Commercial Loss </t>
  </si>
  <si>
    <t>FACTORS</t>
  </si>
  <si>
    <t>Cost allocation (Rs Cr)</t>
  </si>
  <si>
    <t>Cost to Serve (Rs/ kWh)</t>
  </si>
  <si>
    <t>Energy
 MU</t>
  </si>
  <si>
    <t>Capacity 
MW</t>
  </si>
  <si>
    <t>Commercial Loss
%</t>
  </si>
  <si>
    <t>Non-coincident Demand
%</t>
  </si>
  <si>
    <t>Coincident Demand Morning
%</t>
  </si>
  <si>
    <t>Coincident Demand Evening
%</t>
  </si>
  <si>
    <t>Class Load Factor</t>
  </si>
  <si>
    <t>Class Coincidence Factor - Morning</t>
  </si>
  <si>
    <t>Class Coincidence Factor - Evening</t>
  </si>
  <si>
    <t>LT Category</t>
  </si>
  <si>
    <t>Category I Domestic</t>
  </si>
  <si>
    <t>Category II - Non-domestic/Commercial</t>
  </si>
  <si>
    <t>Category III (A &amp; B) - Industrial</t>
  </si>
  <si>
    <t>Category IV - Cottage Industries &amp; Dhobighats</t>
  </si>
  <si>
    <t>Category VI - Local Bodies, St. Lighting &amp; PWS</t>
  </si>
  <si>
    <t>Category VII (A &amp;B) - General &amp; Religious Purposes</t>
  </si>
  <si>
    <t>Category VIII-Temporary Supply</t>
  </si>
  <si>
    <t>HT Category at 11 KV</t>
  </si>
  <si>
    <t>Lights &amp; Fans</t>
  </si>
  <si>
    <t>Colony consumption</t>
  </si>
  <si>
    <t>Seasonal Industries</t>
  </si>
  <si>
    <t>HT-I Industrial Time-of-Day Tariff (6 PM to 10 PM)</t>
  </si>
  <si>
    <t>HT-I (B) Ferro-Alloys</t>
  </si>
  <si>
    <t>HT Category at 33 KV</t>
  </si>
  <si>
    <t>HT Category at 132 KV</t>
  </si>
  <si>
    <t>HT-III Railway Stations, Bus Stations &amp; Airports</t>
  </si>
  <si>
    <t>FY 2020-21</t>
  </si>
  <si>
    <t>HT-V (A) Railway Traction</t>
  </si>
  <si>
    <t xml:space="preserve">HT-V (B) HMR </t>
  </si>
  <si>
    <t>Total Installed Generation Capacity - Discom's Share (MW)</t>
  </si>
  <si>
    <t>Transmission Contracts of Discoms with APTransco (MW/MVA)</t>
  </si>
  <si>
    <t>Transmission Contracts of Discoms with PGCIL (MW/MVA)</t>
  </si>
  <si>
    <t>Discom's Share in CGS (MW)</t>
  </si>
  <si>
    <t>Discom's NCP (MW)</t>
  </si>
  <si>
    <t>Discom's CP (MW)</t>
  </si>
  <si>
    <t>Energy Losses %</t>
  </si>
  <si>
    <t>Technical LT Losses</t>
  </si>
  <si>
    <t>Technical HT Losses (11 kV)</t>
  </si>
  <si>
    <t>Technical HT Losses (33 kV)</t>
  </si>
  <si>
    <t>Total Technical Losses</t>
  </si>
  <si>
    <t>Commercial LT Losses</t>
  </si>
  <si>
    <t>Commercial HT Losses (11 kV)</t>
  </si>
  <si>
    <t>Commercial HT Losses (33 kV)</t>
  </si>
  <si>
    <t>Total Commercial Losses</t>
  </si>
  <si>
    <t>Total Energy Losses</t>
  </si>
  <si>
    <t>Demand Losses %</t>
  </si>
  <si>
    <t>Total Demand Losses</t>
  </si>
  <si>
    <t>Transmission loss %</t>
  </si>
  <si>
    <t>PGCIL Losses</t>
  </si>
  <si>
    <t>Total Transmission  Losses %</t>
  </si>
  <si>
    <t>TSTransco Losses</t>
  </si>
  <si>
    <t>Asset</t>
  </si>
  <si>
    <t>Total Assets
Rs crores</t>
  </si>
  <si>
    <t>Assets Base for Discom</t>
  </si>
  <si>
    <t>Land &amp; Rights</t>
  </si>
  <si>
    <t>Buildings</t>
  </si>
  <si>
    <t>Hydraulic Works</t>
  </si>
  <si>
    <t>Other Civil Works</t>
  </si>
  <si>
    <t>Plant &amp; Machinery</t>
  </si>
  <si>
    <t>Lines, Cable, Network, etc.</t>
  </si>
  <si>
    <t>Vehicles</t>
  </si>
  <si>
    <t>Furniture and Fixtures</t>
  </si>
  <si>
    <t>Office Equipments</t>
  </si>
  <si>
    <t>Spare parts and other assets</t>
  </si>
  <si>
    <t>Borrowings for Working Capital</t>
  </si>
  <si>
    <t>Less: Contribution, Grants, Subsidies</t>
  </si>
  <si>
    <t>Total Assets With Adjustments</t>
  </si>
  <si>
    <t>Voltage wise-Distibution Assets</t>
  </si>
  <si>
    <t>LT</t>
  </si>
  <si>
    <t>11kV</t>
  </si>
  <si>
    <t>33kV</t>
  </si>
  <si>
    <t>Assets Base for Generation</t>
  </si>
  <si>
    <t>Total Assets</t>
  </si>
  <si>
    <t>Assets Base for Transmission</t>
  </si>
  <si>
    <t>FY 2019-20</t>
  </si>
  <si>
    <t>FY 2019-24</t>
  </si>
  <si>
    <t>Category V  Agriculture</t>
  </si>
  <si>
    <t>HT-IV Lift Irrigation Schemes &amp;Agriculture</t>
  </si>
  <si>
    <t>HT Category</t>
  </si>
  <si>
    <t>HT-I Industrial Time-of-Day Tariff (6PM to10 PM)</t>
  </si>
  <si>
    <t>Category IX -Electric Vehicle Charging stations</t>
  </si>
  <si>
    <t>Category X -CPWS  (Carved out of LT -VI CPWS sales &amp; LT: III Industry Category) </t>
  </si>
  <si>
    <t>HT IX-Electric Vehicle Charging Stations</t>
  </si>
  <si>
    <t>Total</t>
  </si>
  <si>
    <t>Composite Public Water Supply Schemes</t>
  </si>
  <si>
    <t>FY 2021-22</t>
  </si>
  <si>
    <t>FY2023-24</t>
  </si>
  <si>
    <t>FY 2023-24</t>
  </si>
  <si>
    <t>Annexure VII</t>
  </si>
</sst>
</file>

<file path=xl/styles.xml><?xml version="1.0" encoding="utf-8"?>
<styleSheet xmlns="http://schemas.openxmlformats.org/spreadsheetml/2006/main">
  <numFmts count="20">
    <numFmt numFmtId="43" formatCode="_ * #,##0.00_ ;_ * \-#,##0.00_ ;_ * &quot;-&quot;??_ ;_ @_ "/>
    <numFmt numFmtId="164" formatCode="_(* #,##0.00_);_(* \(#,##0.00\);_(* &quot;-&quot;??_);_(@_)"/>
    <numFmt numFmtId="165" formatCode="0.0"/>
    <numFmt numFmtId="166" formatCode="_(* #,##0_);_(* \(#,##0\);_(* &quot;&quot;??_);_(@_)"/>
    <numFmt numFmtId="167" formatCode="0.0%"/>
    <numFmt numFmtId="168" formatCode="#,##0_);\(#,##0\);&quot;-  &quot;;&quot; &quot;@&quot; &quot;"/>
    <numFmt numFmtId="169" formatCode="_(* #,##0.0_);_(* \(#,##0.0\);_(* &quot;-&quot;??_);_(@_)"/>
    <numFmt numFmtId="170" formatCode="0.00%_);\-0.00%_);&quot;-  &quot;;&quot; &quot;@&quot; &quot;"/>
    <numFmt numFmtId="171" formatCode="#,##0.0000_);\(#,##0.0000\);&quot;-  &quot;;&quot; &quot;@&quot; &quot;"/>
    <numFmt numFmtId="172" formatCode="dd\ mmm\ yyyy_);\(###0\);&quot;-  &quot;;&quot; &quot;@&quot; &quot;"/>
    <numFmt numFmtId="173" formatCode="dd\ mmm\ yy_);\(###0\);&quot;-  &quot;;&quot; &quot;@&quot; &quot;"/>
    <numFmt numFmtId="174" formatCode="###0_);\(###0\);&quot;-  &quot;;&quot; &quot;@&quot; &quot;"/>
    <numFmt numFmtId="175" formatCode="_(* #,##0_);_(* \(#,##0\);_(* &quot;-&quot;_);@_)"/>
    <numFmt numFmtId="176" formatCode="_(* #,##0.00_);_(* \(#,##0.00\);_(* &quot;-&quot;_);@_)"/>
    <numFmt numFmtId="177" formatCode="_(* #,##0.000_);_(* \(#,##0.000\);_(* &quot;-&quot;??_);_(@_)"/>
    <numFmt numFmtId="178" formatCode="_(* #,##0_);_(* \(#,##0\);_(* &quot;-&quot;??_);_(@_)"/>
    <numFmt numFmtId="179" formatCode="###0.00_);\(###0.00\);&quot;-  &quot;;&quot; &quot;@&quot; &quot;"/>
    <numFmt numFmtId="180" formatCode="#,##0.00_);\(#,##0.00\);&quot;-  &quot;;&quot; &quot;@&quot; &quot;"/>
    <numFmt numFmtId="181" formatCode="0.0%_);\-0.0%_);&quot;-  &quot;;&quot; &quot;@&quot; &quot;"/>
    <numFmt numFmtId="182" formatCode="0%_);\-0%_);&quot;-  &quot;;&quot; &quot;@&quot; &quot;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i/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color theme="9" tint="-0.249977111117893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2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168" fontId="0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170" fontId="1" fillId="0" borderId="0" applyFont="0" applyFill="0" applyBorder="0" applyProtection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171" fontId="1" fillId="0" borderId="0" applyFont="0" applyFill="0" applyBorder="0" applyProtection="0">
      <alignment vertical="top"/>
    </xf>
    <xf numFmtId="172" fontId="1" fillId="0" borderId="0" applyFont="0" applyFill="0" applyBorder="0" applyProtection="0">
      <alignment vertical="top"/>
    </xf>
    <xf numFmtId="173" fontId="1" fillId="0" borderId="0" applyFont="0" applyFill="0" applyBorder="0" applyProtection="0">
      <alignment vertical="top"/>
    </xf>
    <xf numFmtId="174" fontId="1" fillId="0" borderId="0" applyFont="0" applyFill="0" applyBorder="0" applyProtection="0">
      <alignment vertical="top"/>
    </xf>
  </cellStyleXfs>
  <cellXfs count="570">
    <xf numFmtId="168" fontId="0" fillId="0" borderId="0" xfId="0">
      <alignment vertical="top"/>
    </xf>
    <xf numFmtId="168" fontId="2" fillId="0" borderId="0" xfId="0" applyFont="1">
      <alignment vertical="top"/>
    </xf>
    <xf numFmtId="168" fontId="3" fillId="0" borderId="1" xfId="0" applyFont="1" applyFill="1" applyBorder="1">
      <alignment vertical="top"/>
    </xf>
    <xf numFmtId="168" fontId="4" fillId="0" borderId="3" xfId="0" applyFont="1" applyBorder="1">
      <alignment vertical="top"/>
    </xf>
    <xf numFmtId="168" fontId="3" fillId="2" borderId="3" xfId="0" applyFont="1" applyFill="1" applyBorder="1" applyProtection="1">
      <alignment vertical="top"/>
      <protection locked="0"/>
    </xf>
    <xf numFmtId="168" fontId="3" fillId="0" borderId="4" xfId="0" applyFont="1" applyFill="1" applyBorder="1">
      <alignment vertical="top"/>
    </xf>
    <xf numFmtId="168" fontId="3" fillId="0" borderId="5" xfId="0" applyFont="1" applyFill="1" applyBorder="1">
      <alignment vertical="top"/>
    </xf>
    <xf numFmtId="168" fontId="2" fillId="0" borderId="3" xfId="0" applyFont="1" applyFill="1" applyBorder="1" applyAlignment="1">
      <alignment horizontal="center"/>
    </xf>
    <xf numFmtId="168" fontId="2" fillId="0" borderId="3" xfId="0" applyFont="1" applyBorder="1">
      <alignment vertical="top"/>
    </xf>
    <xf numFmtId="0" fontId="5" fillId="0" borderId="3" xfId="3" applyBorder="1" applyAlignment="1" applyProtection="1"/>
    <xf numFmtId="168" fontId="2" fillId="0" borderId="3" xfId="0" applyFont="1" applyBorder="1" applyAlignment="1">
      <alignment vertical="center"/>
    </xf>
    <xf numFmtId="168" fontId="2" fillId="0" borderId="0" xfId="0" applyFont="1" applyAlignment="1"/>
    <xf numFmtId="168" fontId="3" fillId="0" borderId="0" xfId="0" applyFont="1">
      <alignment vertical="top"/>
    </xf>
    <xf numFmtId="0" fontId="5" fillId="0" borderId="0" xfId="3" applyAlignment="1" applyProtection="1"/>
    <xf numFmtId="168" fontId="0" fillId="0" borderId="0" xfId="0" applyAlignment="1">
      <alignment horizontal="left" wrapText="1"/>
    </xf>
    <xf numFmtId="168" fontId="0" fillId="0" borderId="0" xfId="0" applyAlignment="1">
      <alignment wrapText="1"/>
    </xf>
    <xf numFmtId="168" fontId="6" fillId="0" borderId="0" xfId="0" applyFont="1">
      <alignment vertical="top"/>
    </xf>
    <xf numFmtId="168" fontId="7" fillId="0" borderId="0" xfId="0" applyFont="1">
      <alignment vertical="top"/>
    </xf>
    <xf numFmtId="168" fontId="7" fillId="0" borderId="0" xfId="0" applyFont="1" applyAlignment="1">
      <alignment horizontal="left"/>
    </xf>
    <xf numFmtId="168" fontId="6" fillId="0" borderId="0" xfId="0" applyFont="1" applyAlignment="1">
      <alignment horizontal="left"/>
    </xf>
    <xf numFmtId="168" fontId="6" fillId="0" borderId="0" xfId="0" applyFont="1" applyAlignment="1">
      <alignment horizontal="left" wrapText="1"/>
    </xf>
    <xf numFmtId="168" fontId="7" fillId="0" borderId="0" xfId="0" applyFont="1" applyAlignment="1">
      <alignment horizontal="center"/>
    </xf>
    <xf numFmtId="168" fontId="6" fillId="0" borderId="0" xfId="0" applyFont="1" applyAlignment="1">
      <alignment horizontal="center"/>
    </xf>
    <xf numFmtId="168" fontId="6" fillId="0" borderId="0" xfId="0" applyFont="1" applyAlignment="1">
      <alignment wrapText="1"/>
    </xf>
    <xf numFmtId="168" fontId="7" fillId="3" borderId="9" xfId="0" applyFont="1" applyFill="1" applyBorder="1">
      <alignment vertical="top"/>
    </xf>
    <xf numFmtId="168" fontId="6" fillId="0" borderId="9" xfId="0" applyFont="1" applyBorder="1">
      <alignment vertical="top"/>
    </xf>
    <xf numFmtId="168" fontId="6" fillId="3" borderId="12" xfId="0" applyFont="1" applyFill="1" applyBorder="1" applyAlignment="1">
      <alignment horizontal="left"/>
    </xf>
    <xf numFmtId="168" fontId="6" fillId="3" borderId="13" xfId="0" applyFont="1" applyFill="1" applyBorder="1" applyAlignment="1">
      <alignment horizontal="left"/>
    </xf>
    <xf numFmtId="168" fontId="6" fillId="3" borderId="14" xfId="0" applyFont="1" applyFill="1" applyBorder="1" applyAlignment="1">
      <alignment horizontal="left"/>
    </xf>
    <xf numFmtId="168" fontId="6" fillId="3" borderId="10" xfId="0" applyFont="1" applyFill="1" applyBorder="1">
      <alignment vertical="top"/>
    </xf>
    <xf numFmtId="168" fontId="6" fillId="3" borderId="15" xfId="0" applyFont="1" applyFill="1" applyBorder="1" applyAlignment="1">
      <alignment horizontal="left"/>
    </xf>
    <xf numFmtId="168" fontId="6" fillId="3" borderId="0" xfId="0" applyFont="1" applyFill="1" applyBorder="1" applyAlignment="1">
      <alignment horizontal="left"/>
    </xf>
    <xf numFmtId="168" fontId="6" fillId="3" borderId="16" xfId="0" applyFont="1" applyFill="1" applyBorder="1" applyAlignment="1">
      <alignment horizontal="left"/>
    </xf>
    <xf numFmtId="168" fontId="6" fillId="3" borderId="11" xfId="0" applyFont="1" applyFill="1" applyBorder="1">
      <alignment vertical="top"/>
    </xf>
    <xf numFmtId="168" fontId="6" fillId="3" borderId="17" xfId="0" applyFont="1" applyFill="1" applyBorder="1" applyAlignment="1">
      <alignment horizontal="left"/>
    </xf>
    <xf numFmtId="168" fontId="6" fillId="3" borderId="18" xfId="0" applyFont="1" applyFill="1" applyBorder="1" applyAlignment="1">
      <alignment horizontal="left"/>
    </xf>
    <xf numFmtId="168" fontId="6" fillId="3" borderId="19" xfId="0" applyFont="1" applyFill="1" applyBorder="1" applyAlignment="1">
      <alignment horizontal="left"/>
    </xf>
    <xf numFmtId="168" fontId="6" fillId="5" borderId="21" xfId="0" applyFont="1" applyFill="1" applyBorder="1" applyAlignment="1">
      <alignment horizontal="center"/>
    </xf>
    <xf numFmtId="168" fontId="6" fillId="5" borderId="22" xfId="0" applyFont="1" applyFill="1" applyBorder="1" applyAlignment="1" applyProtection="1">
      <alignment horizontal="left" wrapText="1"/>
      <protection locked="0"/>
    </xf>
    <xf numFmtId="168" fontId="6" fillId="5" borderId="22" xfId="0" applyFont="1" applyFill="1" applyBorder="1" applyAlignment="1" applyProtection="1">
      <alignment wrapText="1"/>
      <protection locked="0"/>
    </xf>
    <xf numFmtId="168" fontId="6" fillId="5" borderId="23" xfId="0" applyFont="1" applyFill="1" applyBorder="1" applyAlignment="1">
      <alignment horizontal="center"/>
    </xf>
    <xf numFmtId="168" fontId="6" fillId="5" borderId="23" xfId="0" applyFont="1" applyFill="1" applyBorder="1" applyAlignment="1" applyProtection="1">
      <alignment horizontal="left"/>
      <protection locked="0"/>
    </xf>
    <xf numFmtId="168" fontId="6" fillId="5" borderId="2" xfId="0" applyFont="1" applyFill="1" applyBorder="1" applyAlignment="1" applyProtection="1">
      <alignment horizontal="left"/>
      <protection locked="0"/>
    </xf>
    <xf numFmtId="168" fontId="6" fillId="5" borderId="2" xfId="0" applyFont="1" applyFill="1" applyBorder="1" applyAlignment="1" applyProtection="1">
      <alignment horizontal="left" wrapText="1"/>
      <protection locked="0"/>
    </xf>
    <xf numFmtId="168" fontId="6" fillId="5" borderId="23" xfId="0" applyFont="1" applyFill="1" applyBorder="1" applyAlignment="1" applyProtection="1">
      <alignment horizontal="center"/>
      <protection locked="0"/>
    </xf>
    <xf numFmtId="168" fontId="6" fillId="5" borderId="2" xfId="0" applyFont="1" applyFill="1" applyBorder="1" applyAlignment="1" applyProtection="1">
      <alignment horizontal="center"/>
      <protection locked="0"/>
    </xf>
    <xf numFmtId="168" fontId="6" fillId="5" borderId="2" xfId="0" applyFont="1" applyFill="1" applyBorder="1" applyAlignment="1" applyProtection="1">
      <alignment wrapText="1"/>
      <protection locked="0"/>
    </xf>
    <xf numFmtId="168" fontId="6" fillId="0" borderId="0" xfId="0" applyFont="1" applyAlignment="1"/>
    <xf numFmtId="168" fontId="6" fillId="5" borderId="24" xfId="0" applyFont="1" applyFill="1" applyBorder="1" applyAlignment="1">
      <alignment horizontal="center"/>
    </xf>
    <xf numFmtId="168" fontId="6" fillId="5" borderId="24" xfId="0" applyFont="1" applyFill="1" applyBorder="1" applyAlignment="1" applyProtection="1">
      <alignment horizontal="left"/>
      <protection locked="0"/>
    </xf>
    <xf numFmtId="168" fontId="6" fillId="5" borderId="6" xfId="0" applyFont="1" applyFill="1" applyBorder="1" applyAlignment="1" applyProtection="1">
      <alignment horizontal="left"/>
      <protection locked="0"/>
    </xf>
    <xf numFmtId="168" fontId="6" fillId="5" borderId="6" xfId="0" applyFont="1" applyFill="1" applyBorder="1" applyAlignment="1" applyProtection="1">
      <alignment horizontal="left" wrapText="1"/>
      <protection locked="0"/>
    </xf>
    <xf numFmtId="168" fontId="6" fillId="5" borderId="24" xfId="0" applyFont="1" applyFill="1" applyBorder="1" applyAlignment="1" applyProtection="1">
      <alignment horizontal="center"/>
      <protection locked="0"/>
    </xf>
    <xf numFmtId="168" fontId="6" fillId="5" borderId="6" xfId="0" applyFont="1" applyFill="1" applyBorder="1" applyAlignment="1" applyProtection="1">
      <alignment horizontal="center"/>
      <protection locked="0"/>
    </xf>
    <xf numFmtId="168" fontId="6" fillId="5" borderId="6" xfId="0" applyFont="1" applyFill="1" applyBorder="1" applyAlignment="1" applyProtection="1">
      <alignment wrapText="1"/>
      <protection locked="0"/>
    </xf>
    <xf numFmtId="4" fontId="6" fillId="5" borderId="22" xfId="0" applyNumberFormat="1" applyFont="1" applyFill="1" applyBorder="1" applyAlignment="1" applyProtection="1">
      <alignment horizontal="left" wrapText="1"/>
      <protection locked="0"/>
    </xf>
    <xf numFmtId="4" fontId="6" fillId="5" borderId="2" xfId="0" applyNumberFormat="1" applyFont="1" applyFill="1" applyBorder="1" applyAlignment="1" applyProtection="1">
      <alignment horizontal="left" wrapText="1"/>
      <protection locked="0"/>
    </xf>
    <xf numFmtId="4" fontId="6" fillId="5" borderId="23" xfId="0" applyNumberFormat="1" applyFont="1" applyFill="1" applyBorder="1" applyAlignment="1" applyProtection="1">
      <alignment horizontal="left"/>
      <protection locked="0"/>
    </xf>
    <xf numFmtId="4" fontId="6" fillId="5" borderId="2" xfId="0" applyNumberFormat="1" applyFont="1" applyFill="1" applyBorder="1" applyAlignment="1" applyProtection="1">
      <alignment horizontal="left"/>
      <protection locked="0"/>
    </xf>
    <xf numFmtId="4" fontId="6" fillId="5" borderId="24" xfId="0" applyNumberFormat="1" applyFont="1" applyFill="1" applyBorder="1" applyAlignment="1" applyProtection="1">
      <alignment horizontal="left"/>
      <protection locked="0"/>
    </xf>
    <xf numFmtId="4" fontId="6" fillId="5" borderId="6" xfId="0" applyNumberFormat="1" applyFont="1" applyFill="1" applyBorder="1" applyAlignment="1" applyProtection="1">
      <alignment horizontal="left"/>
      <protection locked="0"/>
    </xf>
    <xf numFmtId="4" fontId="6" fillId="5" borderId="6" xfId="0" applyNumberFormat="1" applyFont="1" applyFill="1" applyBorder="1" applyAlignment="1" applyProtection="1">
      <alignment horizontal="left" wrapText="1"/>
      <protection locked="0"/>
    </xf>
    <xf numFmtId="168" fontId="6" fillId="0" borderId="3" xfId="0" applyFont="1" applyBorder="1" applyAlignment="1">
      <alignment horizontal="center"/>
    </xf>
    <xf numFmtId="168" fontId="7" fillId="0" borderId="3" xfId="0" applyFont="1" applyBorder="1" applyAlignment="1">
      <alignment horizontal="center"/>
    </xf>
    <xf numFmtId="168" fontId="6" fillId="0" borderId="3" xfId="0" applyFont="1" applyBorder="1" applyAlignment="1">
      <alignment horizontal="left"/>
    </xf>
    <xf numFmtId="2" fontId="6" fillId="0" borderId="0" xfId="0" applyNumberFormat="1" applyFont="1">
      <alignment vertical="top"/>
    </xf>
    <xf numFmtId="168" fontId="7" fillId="0" borderId="0" xfId="0" applyFont="1" applyAlignment="1"/>
    <xf numFmtId="2" fontId="7" fillId="0" borderId="0" xfId="0" applyNumberFormat="1" applyFont="1" applyAlignment="1"/>
    <xf numFmtId="2" fontId="7" fillId="0" borderId="0" xfId="0" applyNumberFormat="1" applyFont="1" applyAlignment="1">
      <alignment horizontal="center"/>
    </xf>
    <xf numFmtId="2" fontId="7" fillId="0" borderId="0" xfId="0" applyNumberFormat="1" applyFont="1">
      <alignment vertical="top"/>
    </xf>
    <xf numFmtId="2" fontId="7" fillId="0" borderId="0" xfId="0" applyNumberFormat="1" applyFont="1" applyAlignment="1">
      <alignment horizontal="right"/>
    </xf>
    <xf numFmtId="168" fontId="7" fillId="0" borderId="0" xfId="0" applyFont="1" applyAlignment="1">
      <alignment horizontal="right"/>
    </xf>
    <xf numFmtId="10" fontId="8" fillId="4" borderId="32" xfId="0" applyNumberFormat="1" applyFont="1" applyFill="1" applyBorder="1" applyAlignment="1">
      <alignment horizontal="center"/>
    </xf>
    <xf numFmtId="10" fontId="8" fillId="4" borderId="3" xfId="0" applyNumberFormat="1" applyFont="1" applyFill="1" applyBorder="1" applyAlignment="1">
      <alignment horizontal="center"/>
    </xf>
    <xf numFmtId="10" fontId="8" fillId="4" borderId="30" xfId="0" applyNumberFormat="1" applyFont="1" applyFill="1" applyBorder="1" applyAlignment="1">
      <alignment horizontal="center"/>
    </xf>
    <xf numFmtId="168" fontId="6" fillId="0" borderId="33" xfId="0" applyFont="1" applyBorder="1" applyAlignment="1">
      <alignment horizontal="center"/>
    </xf>
    <xf numFmtId="168" fontId="6" fillId="0" borderId="34" xfId="0" applyFont="1" applyBorder="1">
      <alignment vertical="top"/>
    </xf>
    <xf numFmtId="2" fontId="6" fillId="0" borderId="35" xfId="2" applyNumberFormat="1" applyFont="1" applyBorder="1" applyAlignment="1" applyProtection="1">
      <alignment horizontal="right"/>
      <protection locked="0"/>
    </xf>
    <xf numFmtId="2" fontId="6" fillId="0" borderId="34" xfId="2" applyNumberFormat="1" applyFont="1" applyBorder="1" applyAlignment="1" applyProtection="1">
      <alignment horizontal="right"/>
      <protection locked="0"/>
    </xf>
    <xf numFmtId="2" fontId="6" fillId="0" borderId="33" xfId="0" applyNumberFormat="1" applyFont="1" applyBorder="1" applyAlignment="1" applyProtection="1">
      <alignment horizontal="right"/>
      <protection locked="0"/>
    </xf>
    <xf numFmtId="2" fontId="6" fillId="0" borderId="36" xfId="2" applyNumberFormat="1" applyFont="1" applyBorder="1" applyAlignment="1" applyProtection="1">
      <alignment horizontal="right"/>
      <protection locked="0"/>
    </xf>
    <xf numFmtId="0" fontId="6" fillId="0" borderId="33" xfId="0" applyNumberFormat="1" applyFont="1" applyFill="1" applyBorder="1" applyAlignment="1" applyProtection="1">
      <alignment horizontal="left" wrapText="1"/>
      <protection locked="0"/>
    </xf>
    <xf numFmtId="0" fontId="6" fillId="0" borderId="35" xfId="0" applyNumberFormat="1" applyFont="1" applyFill="1" applyBorder="1" applyAlignment="1" applyProtection="1">
      <alignment horizontal="left" wrapText="1"/>
      <protection locked="0"/>
    </xf>
    <xf numFmtId="0" fontId="6" fillId="0" borderId="34" xfId="0" applyNumberFormat="1" applyFont="1" applyFill="1" applyBorder="1" applyAlignment="1" applyProtection="1">
      <alignment horizontal="left" wrapText="1"/>
      <protection locked="0"/>
    </xf>
    <xf numFmtId="168" fontId="6" fillId="0" borderId="37" xfId="0" applyFont="1" applyBorder="1" applyAlignment="1">
      <alignment horizontal="center"/>
    </xf>
    <xf numFmtId="168" fontId="6" fillId="0" borderId="38" xfId="0" applyFont="1" applyBorder="1">
      <alignment vertical="top"/>
    </xf>
    <xf numFmtId="2" fontId="6" fillId="0" borderId="39" xfId="2" applyNumberFormat="1" applyFont="1" applyBorder="1" applyAlignment="1" applyProtection="1">
      <alignment horizontal="right"/>
      <protection locked="0"/>
    </xf>
    <xf numFmtId="2" fontId="6" fillId="0" borderId="38" xfId="2" applyNumberFormat="1" applyFont="1" applyBorder="1" applyAlignment="1" applyProtection="1">
      <alignment horizontal="right"/>
      <protection locked="0"/>
    </xf>
    <xf numFmtId="0" fontId="6" fillId="0" borderId="37" xfId="0" applyNumberFormat="1" applyFont="1" applyFill="1" applyBorder="1" applyAlignment="1" applyProtection="1">
      <alignment horizontal="left" wrapText="1"/>
      <protection locked="0"/>
    </xf>
    <xf numFmtId="0" fontId="6" fillId="0" borderId="39" xfId="0" applyNumberFormat="1" applyFont="1" applyFill="1" applyBorder="1" applyAlignment="1" applyProtection="1">
      <alignment horizontal="left" wrapText="1"/>
      <protection locked="0"/>
    </xf>
    <xf numFmtId="0" fontId="6" fillId="0" borderId="38" xfId="0" applyNumberFormat="1" applyFont="1" applyFill="1" applyBorder="1" applyAlignment="1" applyProtection="1">
      <alignment horizontal="left" wrapText="1"/>
      <protection locked="0"/>
    </xf>
    <xf numFmtId="2" fontId="6" fillId="0" borderId="40" xfId="2" applyNumberFormat="1" applyFont="1" applyBorder="1" applyAlignment="1" applyProtection="1">
      <alignment horizontal="right"/>
      <protection locked="0"/>
    </xf>
    <xf numFmtId="168" fontId="6" fillId="0" borderId="41" xfId="0" applyFont="1" applyBorder="1" applyAlignment="1">
      <alignment horizontal="center"/>
    </xf>
    <xf numFmtId="168" fontId="6" fillId="0" borderId="42" xfId="0" applyFont="1" applyBorder="1">
      <alignment vertical="top"/>
    </xf>
    <xf numFmtId="2" fontId="6" fillId="0" borderId="43" xfId="2" applyNumberFormat="1" applyFont="1" applyBorder="1" applyAlignment="1" applyProtection="1">
      <alignment horizontal="right"/>
      <protection locked="0"/>
    </xf>
    <xf numFmtId="2" fontId="6" fillId="0" borderId="42" xfId="2" applyNumberFormat="1" applyFont="1" applyBorder="1" applyAlignment="1" applyProtection="1">
      <alignment horizontal="right"/>
      <protection locked="0"/>
    </xf>
    <xf numFmtId="0" fontId="6" fillId="0" borderId="41" xfId="0" applyNumberFormat="1" applyFont="1" applyFill="1" applyBorder="1" applyAlignment="1" applyProtection="1">
      <alignment horizontal="left" wrapText="1"/>
      <protection locked="0"/>
    </xf>
    <xf numFmtId="0" fontId="6" fillId="0" borderId="43" xfId="0" applyNumberFormat="1" applyFont="1" applyFill="1" applyBorder="1" applyAlignment="1" applyProtection="1">
      <alignment horizontal="left" wrapText="1"/>
      <protection locked="0"/>
    </xf>
    <xf numFmtId="0" fontId="6" fillId="0" borderId="42" xfId="0" applyNumberFormat="1" applyFont="1" applyFill="1" applyBorder="1" applyAlignment="1" applyProtection="1">
      <alignment horizontal="left" wrapText="1"/>
      <protection locked="0"/>
    </xf>
    <xf numFmtId="168" fontId="7" fillId="0" borderId="4" xfId="0" applyFont="1" applyBorder="1" applyAlignment="1">
      <alignment horizontal="center"/>
    </xf>
    <xf numFmtId="168" fontId="9" fillId="0" borderId="30" xfId="0" applyFont="1" applyBorder="1">
      <alignment vertical="top"/>
    </xf>
    <xf numFmtId="2" fontId="7" fillId="2" borderId="3" xfId="0" applyNumberFormat="1" applyFont="1" applyFill="1" applyBorder="1" applyProtection="1">
      <alignment vertical="top"/>
    </xf>
    <xf numFmtId="2" fontId="7" fillId="2" borderId="30" xfId="0" applyNumberFormat="1" applyFont="1" applyFill="1" applyBorder="1" applyProtection="1">
      <alignment vertical="top"/>
    </xf>
    <xf numFmtId="2" fontId="7" fillId="2" borderId="4" xfId="0" applyNumberFormat="1" applyFont="1" applyFill="1" applyBorder="1" applyProtection="1">
      <alignment vertical="top"/>
    </xf>
    <xf numFmtId="2" fontId="7" fillId="2" borderId="32" xfId="0" applyNumberFormat="1" applyFont="1" applyFill="1" applyBorder="1" applyProtection="1">
      <alignment vertical="top"/>
    </xf>
    <xf numFmtId="0" fontId="7" fillId="0" borderId="4" xfId="1" applyNumberFormat="1" applyFont="1" applyFill="1" applyBorder="1" applyAlignment="1" applyProtection="1">
      <alignment horizontal="left" wrapText="1"/>
      <protection locked="0"/>
    </xf>
    <xf numFmtId="0" fontId="7" fillId="0" borderId="3" xfId="1" applyNumberFormat="1" applyFont="1" applyFill="1" applyBorder="1" applyAlignment="1" applyProtection="1">
      <alignment horizontal="left" wrapText="1"/>
      <protection locked="0"/>
    </xf>
    <xf numFmtId="0" fontId="7" fillId="0" borderId="30" xfId="1" applyNumberFormat="1" applyFont="1" applyFill="1" applyBorder="1" applyAlignment="1" applyProtection="1">
      <alignment horizontal="left" wrapText="1"/>
      <protection locked="0"/>
    </xf>
    <xf numFmtId="2" fontId="6" fillId="0" borderId="44" xfId="2" applyNumberFormat="1" applyFont="1" applyBorder="1" applyAlignment="1" applyProtection="1">
      <alignment horizontal="right"/>
      <protection locked="0"/>
    </xf>
    <xf numFmtId="168" fontId="7" fillId="0" borderId="30" xfId="0" applyFont="1" applyBorder="1">
      <alignment vertical="top"/>
    </xf>
    <xf numFmtId="0" fontId="7" fillId="0" borderId="4" xfId="0" applyNumberFormat="1" applyFont="1" applyFill="1" applyBorder="1" applyAlignment="1" applyProtection="1">
      <alignment horizontal="left" wrapText="1"/>
      <protection locked="0"/>
    </xf>
    <xf numFmtId="0" fontId="7" fillId="0" borderId="3" xfId="0" applyNumberFormat="1" applyFont="1" applyFill="1" applyBorder="1" applyAlignment="1" applyProtection="1">
      <alignment horizontal="left" wrapText="1"/>
      <protection locked="0"/>
    </xf>
    <xf numFmtId="0" fontId="7" fillId="0" borderId="30" xfId="0" applyNumberFormat="1" applyFont="1" applyFill="1" applyBorder="1" applyAlignment="1" applyProtection="1">
      <alignment horizontal="left" wrapText="1"/>
      <protection locked="0"/>
    </xf>
    <xf numFmtId="168" fontId="7" fillId="0" borderId="5" xfId="0" applyFont="1" applyBorder="1" applyAlignment="1">
      <alignment horizontal="center"/>
    </xf>
    <xf numFmtId="168" fontId="7" fillId="0" borderId="45" xfId="0" applyFont="1" applyBorder="1">
      <alignment vertical="top"/>
    </xf>
    <xf numFmtId="2" fontId="7" fillId="2" borderId="46" xfId="0" applyNumberFormat="1" applyFont="1" applyFill="1" applyBorder="1" applyProtection="1">
      <alignment vertical="top"/>
    </xf>
    <xf numFmtId="2" fontId="7" fillId="2" borderId="45" xfId="0" applyNumberFormat="1" applyFont="1" applyFill="1" applyBorder="1" applyProtection="1">
      <alignment vertical="top"/>
    </xf>
    <xf numFmtId="2" fontId="7" fillId="2" borderId="5" xfId="0" applyNumberFormat="1" applyFont="1" applyFill="1" applyBorder="1" applyProtection="1">
      <alignment vertical="top"/>
    </xf>
    <xf numFmtId="2" fontId="7" fillId="2" borderId="47" xfId="0" applyNumberFormat="1" applyFont="1" applyFill="1" applyBorder="1" applyProtection="1">
      <alignment vertical="top"/>
    </xf>
    <xf numFmtId="0" fontId="7" fillId="0" borderId="5" xfId="0" applyNumberFormat="1" applyFont="1" applyFill="1" applyBorder="1" applyAlignment="1" applyProtection="1">
      <alignment horizontal="left" wrapText="1"/>
      <protection locked="0"/>
    </xf>
    <xf numFmtId="0" fontId="7" fillId="0" borderId="46" xfId="0" applyNumberFormat="1" applyFont="1" applyFill="1" applyBorder="1" applyAlignment="1" applyProtection="1">
      <alignment horizontal="left" wrapText="1"/>
      <protection locked="0"/>
    </xf>
    <xf numFmtId="0" fontId="7" fillId="0" borderId="45" xfId="0" applyNumberFormat="1" applyFont="1" applyFill="1" applyBorder="1" applyAlignment="1" applyProtection="1">
      <alignment horizontal="left" wrapText="1"/>
      <protection locked="0"/>
    </xf>
    <xf numFmtId="2" fontId="6" fillId="0" borderId="37" xfId="0" applyNumberFormat="1" applyFont="1" applyBorder="1" applyAlignment="1" applyProtection="1">
      <alignment horizontal="right"/>
      <protection locked="0"/>
    </xf>
    <xf numFmtId="2" fontId="6" fillId="0" borderId="41" xfId="0" applyNumberFormat="1" applyFont="1" applyBorder="1" applyAlignment="1" applyProtection="1">
      <alignment horizontal="right"/>
      <protection locked="0"/>
    </xf>
    <xf numFmtId="0" fontId="6" fillId="0" borderId="0" xfId="4" applyFont="1">
      <alignment vertical="center"/>
    </xf>
    <xf numFmtId="0" fontId="7" fillId="0" borderId="0" xfId="4" applyFont="1">
      <alignment vertical="center"/>
    </xf>
    <xf numFmtId="0" fontId="7" fillId="0" borderId="48" xfId="4" applyFont="1" applyBorder="1" applyAlignment="1">
      <alignment horizontal="left" vertical="center"/>
    </xf>
    <xf numFmtId="2" fontId="6" fillId="2" borderId="4" xfId="0" applyNumberFormat="1" applyFont="1" applyFill="1" applyBorder="1" applyProtection="1">
      <alignment vertical="top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2" fontId="6" fillId="2" borderId="30" xfId="0" applyNumberFormat="1" applyFont="1" applyFill="1" applyBorder="1" applyAlignment="1" applyProtection="1">
      <alignment horizontal="right"/>
      <protection locked="0"/>
    </xf>
    <xf numFmtId="2" fontId="6" fillId="2" borderId="3" xfId="0" applyNumberFormat="1" applyFont="1" applyFill="1" applyBorder="1" applyProtection="1">
      <alignment vertical="top"/>
      <protection locked="0"/>
    </xf>
    <xf numFmtId="2" fontId="6" fillId="2" borderId="30" xfId="0" applyNumberFormat="1" applyFont="1" applyFill="1" applyBorder="1" applyProtection="1">
      <alignment vertical="top"/>
      <protection locked="0"/>
    </xf>
    <xf numFmtId="0" fontId="6" fillId="0" borderId="48" xfId="4" applyFont="1" applyBorder="1" applyAlignment="1">
      <alignment horizontal="left" vertical="center" indent="1"/>
    </xf>
    <xf numFmtId="2" fontId="6" fillId="0" borderId="4" xfId="0" applyNumberFormat="1" applyFont="1" applyBorder="1" applyAlignment="1" applyProtection="1">
      <alignment horizontal="right"/>
      <protection locked="0"/>
    </xf>
    <xf numFmtId="2" fontId="6" fillId="0" borderId="3" xfId="2" applyNumberFormat="1" applyFont="1" applyBorder="1" applyAlignment="1" applyProtection="1">
      <alignment horizontal="right"/>
      <protection locked="0"/>
    </xf>
    <xf numFmtId="2" fontId="6" fillId="0" borderId="30" xfId="2" applyNumberFormat="1" applyFont="1" applyBorder="1" applyAlignment="1" applyProtection="1">
      <alignment horizontal="right"/>
      <protection locked="0"/>
    </xf>
    <xf numFmtId="0" fontId="6" fillId="0" borderId="3" xfId="0" applyNumberFormat="1" applyFont="1" applyFill="1" applyBorder="1" applyAlignment="1" applyProtection="1">
      <alignment horizontal="left" wrapText="1"/>
      <protection locked="0"/>
    </xf>
    <xf numFmtId="168" fontId="7" fillId="0" borderId="48" xfId="0" applyFont="1" applyBorder="1">
      <alignment vertical="top"/>
    </xf>
    <xf numFmtId="168" fontId="7" fillId="0" borderId="12" xfId="0" applyFont="1" applyBorder="1">
      <alignment vertical="top"/>
    </xf>
    <xf numFmtId="2" fontId="6" fillId="0" borderId="51" xfId="0" applyNumberFormat="1" applyFont="1" applyBorder="1" applyAlignment="1" applyProtection="1">
      <alignment horizontal="right"/>
      <protection locked="0"/>
    </xf>
    <xf numFmtId="2" fontId="6" fillId="0" borderId="9" xfId="2" applyNumberFormat="1" applyFont="1" applyBorder="1" applyAlignment="1" applyProtection="1">
      <alignment horizontal="right"/>
      <protection locked="0"/>
    </xf>
    <xf numFmtId="2" fontId="6" fillId="0" borderId="52" xfId="2" applyNumberFormat="1" applyFont="1" applyBorder="1" applyAlignment="1" applyProtection="1">
      <alignment horizontal="right"/>
      <protection locked="0"/>
    </xf>
    <xf numFmtId="2" fontId="6" fillId="2" borderId="53" xfId="0" applyNumberFormat="1" applyFont="1" applyFill="1" applyBorder="1" applyProtection="1">
      <alignment vertical="top"/>
    </xf>
    <xf numFmtId="2" fontId="6" fillId="0" borderId="54" xfId="2" applyNumberFormat="1" applyFont="1" applyBorder="1" applyAlignment="1" applyProtection="1">
      <alignment horizontal="right"/>
      <protection locked="0"/>
    </xf>
    <xf numFmtId="2" fontId="6" fillId="0" borderId="55" xfId="2" applyNumberFormat="1" applyFont="1" applyBorder="1" applyAlignment="1" applyProtection="1">
      <alignment horizontal="right"/>
      <protection locked="0"/>
    </xf>
    <xf numFmtId="10" fontId="7" fillId="4" borderId="3" xfId="0" applyNumberFormat="1" applyFont="1" applyFill="1" applyBorder="1" applyAlignment="1">
      <alignment horizontal="center"/>
    </xf>
    <xf numFmtId="10" fontId="7" fillId="4" borderId="30" xfId="0" applyNumberFormat="1" applyFont="1" applyFill="1" applyBorder="1" applyAlignment="1">
      <alignment horizontal="center"/>
    </xf>
    <xf numFmtId="168" fontId="7" fillId="0" borderId="56" xfId="0" applyFont="1" applyBorder="1" applyAlignment="1">
      <alignment horizontal="center"/>
    </xf>
    <xf numFmtId="165" fontId="6" fillId="0" borderId="0" xfId="0" applyNumberFormat="1" applyFont="1" applyAlignment="1">
      <alignment horizontal="right"/>
    </xf>
    <xf numFmtId="168" fontId="7" fillId="0" borderId="0" xfId="0" applyFont="1" applyAlignment="1">
      <alignment wrapText="1"/>
    </xf>
    <xf numFmtId="2" fontId="6" fillId="0" borderId="3" xfId="0" applyNumberFormat="1" applyFont="1" applyBorder="1" applyAlignment="1" applyProtection="1">
      <alignment horizontal="right"/>
      <protection locked="0"/>
    </xf>
    <xf numFmtId="2" fontId="6" fillId="0" borderId="48" xfId="0" applyNumberFormat="1" applyFont="1" applyBorder="1" applyAlignment="1" applyProtection="1">
      <alignment horizontal="right"/>
      <protection locked="0"/>
    </xf>
    <xf numFmtId="166" fontId="6" fillId="5" borderId="4" xfId="0" applyNumberFormat="1" applyFont="1" applyFill="1" applyBorder="1" applyAlignment="1" applyProtection="1">
      <alignment horizontal="left" wrapText="1"/>
      <protection locked="0"/>
    </xf>
    <xf numFmtId="168" fontId="6" fillId="0" borderId="32" xfId="0" applyFont="1" applyBorder="1" applyProtection="1">
      <alignment vertical="top"/>
      <protection locked="0"/>
    </xf>
    <xf numFmtId="168" fontId="6" fillId="0" borderId="4" xfId="0" applyFont="1" applyBorder="1" applyProtection="1">
      <alignment vertical="top"/>
      <protection locked="0"/>
    </xf>
    <xf numFmtId="168" fontId="7" fillId="6" borderId="30" xfId="0" applyFont="1" applyFill="1" applyBorder="1" applyProtection="1">
      <alignment vertical="top"/>
      <protection locked="0"/>
    </xf>
    <xf numFmtId="1" fontId="8" fillId="4" borderId="52" xfId="0" applyNumberFormat="1" applyFont="1" applyFill="1" applyBorder="1" applyAlignment="1">
      <alignment horizontal="center" wrapText="1"/>
    </xf>
    <xf numFmtId="2" fontId="6" fillId="0" borderId="0" xfId="0" applyNumberFormat="1" applyFont="1" applyBorder="1" applyAlignment="1" applyProtection="1">
      <alignment horizontal="right"/>
      <protection locked="0"/>
    </xf>
    <xf numFmtId="168" fontId="0" fillId="0" borderId="0" xfId="0" applyAlignment="1">
      <alignment horizontal="center"/>
    </xf>
    <xf numFmtId="39" fontId="8" fillId="0" borderId="10" xfId="0" applyNumberFormat="1" applyFont="1" applyFill="1" applyBorder="1" applyAlignment="1">
      <alignment horizontal="center" vertical="center"/>
    </xf>
    <xf numFmtId="39" fontId="8" fillId="0" borderId="15" xfId="0" applyNumberFormat="1" applyFont="1" applyFill="1" applyBorder="1" applyAlignment="1">
      <alignment horizontal="center" vertical="center"/>
    </xf>
    <xf numFmtId="39" fontId="8" fillId="7" borderId="14" xfId="0" applyNumberFormat="1" applyFont="1" applyFill="1" applyBorder="1" applyAlignment="1">
      <alignment horizontal="center" vertical="center"/>
    </xf>
    <xf numFmtId="39" fontId="8" fillId="7" borderId="9" xfId="0" applyNumberFormat="1" applyFont="1" applyFill="1" applyBorder="1" applyAlignment="1">
      <alignment horizontal="center" vertical="center"/>
    </xf>
    <xf numFmtId="168" fontId="6" fillId="0" borderId="3" xfId="0" applyFont="1" applyBorder="1">
      <alignment vertical="top"/>
    </xf>
    <xf numFmtId="2" fontId="6" fillId="0" borderId="3" xfId="0" applyNumberFormat="1" applyFont="1" applyFill="1" applyBorder="1" applyAlignment="1" applyProtection="1">
      <alignment horizontal="right" vertical="center"/>
      <protection locked="0"/>
    </xf>
    <xf numFmtId="2" fontId="6" fillId="0" borderId="48" xfId="0" applyNumberFormat="1" applyFont="1" applyFill="1" applyBorder="1" applyAlignment="1" applyProtection="1">
      <alignment horizontal="right" vertical="center"/>
      <protection locked="0"/>
    </xf>
    <xf numFmtId="37" fontId="6" fillId="0" borderId="10" xfId="0" applyNumberFormat="1" applyFont="1" applyFill="1" applyBorder="1" applyAlignment="1">
      <alignment vertical="center"/>
    </xf>
    <xf numFmtId="37" fontId="6" fillId="0" borderId="32" xfId="0" applyNumberFormat="1" applyFont="1" applyFill="1" applyBorder="1" applyAlignment="1" applyProtection="1">
      <alignment horizontal="left" wrapText="1"/>
      <protection locked="0"/>
    </xf>
    <xf numFmtId="37" fontId="6" fillId="0" borderId="3" xfId="0" applyNumberFormat="1" applyFont="1" applyFill="1" applyBorder="1" applyAlignment="1" applyProtection="1">
      <alignment horizontal="left" wrapText="1"/>
      <protection locked="0"/>
    </xf>
    <xf numFmtId="168" fontId="6" fillId="0" borderId="3" xfId="0" applyFont="1" applyBorder="1" applyAlignment="1">
      <alignment horizontal="left" vertical="center" wrapText="1" indent="1"/>
    </xf>
    <xf numFmtId="168" fontId="6" fillId="0" borderId="3" xfId="0" applyFont="1" applyBorder="1" applyAlignment="1">
      <alignment horizontal="left" vertical="center" indent="1"/>
    </xf>
    <xf numFmtId="2" fontId="7" fillId="0" borderId="3" xfId="0" applyNumberFormat="1" applyFont="1" applyBorder="1" applyAlignment="1" applyProtection="1">
      <alignment horizontal="right" vertical="center"/>
      <protection locked="0"/>
    </xf>
    <xf numFmtId="2" fontId="7" fillId="0" borderId="48" xfId="0" applyNumberFormat="1" applyFont="1" applyBorder="1" applyAlignment="1" applyProtection="1">
      <alignment horizontal="right" vertical="center"/>
      <protection locked="0"/>
    </xf>
    <xf numFmtId="39" fontId="7" fillId="0" borderId="10" xfId="0" applyNumberFormat="1" applyFont="1" applyFill="1" applyBorder="1" applyAlignment="1">
      <alignment horizontal="center" vertical="center"/>
    </xf>
    <xf numFmtId="39" fontId="7" fillId="0" borderId="32" xfId="0" applyNumberFormat="1" applyFont="1" applyBorder="1" applyAlignment="1" applyProtection="1">
      <alignment horizontal="left" wrapText="1"/>
      <protection locked="0"/>
    </xf>
    <xf numFmtId="39" fontId="7" fillId="0" borderId="3" xfId="0" applyNumberFormat="1" applyFont="1" applyBorder="1" applyAlignment="1" applyProtection="1">
      <alignment horizontal="left" wrapText="1"/>
      <protection locked="0"/>
    </xf>
    <xf numFmtId="168" fontId="0" fillId="0" borderId="10" xfId="0" applyFill="1" applyBorder="1">
      <alignment vertical="top"/>
    </xf>
    <xf numFmtId="39" fontId="8" fillId="0" borderId="15" xfId="0" applyNumberFormat="1" applyFont="1" applyFill="1" applyBorder="1" applyAlignment="1">
      <alignment vertical="center"/>
    </xf>
    <xf numFmtId="37" fontId="6" fillId="0" borderId="15" xfId="0" applyNumberFormat="1" applyFont="1" applyFill="1" applyBorder="1" applyAlignment="1" applyProtection="1">
      <alignment horizontal="left" wrapText="1"/>
      <protection locked="0"/>
    </xf>
    <xf numFmtId="39" fontId="7" fillId="0" borderId="15" xfId="0" applyNumberFormat="1" applyFont="1" applyFill="1" applyBorder="1" applyAlignment="1" applyProtection="1">
      <alignment horizontal="left" wrapText="1"/>
      <protection locked="0"/>
    </xf>
    <xf numFmtId="168" fontId="6" fillId="0" borderId="10" xfId="0" applyFont="1" applyFill="1" applyBorder="1">
      <alignment vertical="top"/>
    </xf>
    <xf numFmtId="168" fontId="7" fillId="0" borderId="0" xfId="0" applyFont="1" applyFill="1" applyBorder="1" applyAlignment="1">
      <alignment vertical="center"/>
    </xf>
    <xf numFmtId="39" fontId="8" fillId="7" borderId="32" xfId="0" applyNumberFormat="1" applyFont="1" applyFill="1" applyBorder="1" applyAlignment="1">
      <alignment horizontal="center" vertical="center"/>
    </xf>
    <xf numFmtId="39" fontId="8" fillId="7" borderId="3" xfId="0" applyNumberFormat="1" applyFont="1" applyFill="1" applyBorder="1" applyAlignment="1">
      <alignment horizontal="center" vertical="center"/>
    </xf>
    <xf numFmtId="168" fontId="7" fillId="8" borderId="3" xfId="0" applyFont="1" applyFill="1" applyBorder="1" applyAlignment="1">
      <alignment vertical="center"/>
    </xf>
    <xf numFmtId="168" fontId="6" fillId="8" borderId="3" xfId="0" applyFont="1" applyFill="1" applyBorder="1" applyAlignment="1" applyProtection="1">
      <alignment vertical="center"/>
    </xf>
    <xf numFmtId="168" fontId="6" fillId="8" borderId="48" xfId="0" applyFont="1" applyFill="1" applyBorder="1" applyAlignment="1" applyProtection="1">
      <alignment vertical="center"/>
    </xf>
    <xf numFmtId="168" fontId="6" fillId="8" borderId="32" xfId="0" applyFont="1" applyFill="1" applyBorder="1">
      <alignment vertical="top"/>
    </xf>
    <xf numFmtId="168" fontId="6" fillId="8" borderId="3" xfId="0" applyFont="1" applyFill="1" applyBorder="1">
      <alignment vertical="top"/>
    </xf>
    <xf numFmtId="168" fontId="6" fillId="0" borderId="3" xfId="0" applyFont="1" applyBorder="1" applyAlignment="1">
      <alignment vertical="center"/>
    </xf>
    <xf numFmtId="2" fontId="6" fillId="0" borderId="3" xfId="2" applyNumberFormat="1" applyFont="1" applyFill="1" applyBorder="1" applyAlignment="1" applyProtection="1">
      <alignment horizontal="right"/>
      <protection locked="0"/>
    </xf>
    <xf numFmtId="168" fontId="6" fillId="0" borderId="32" xfId="0" applyFont="1" applyBorder="1" applyAlignment="1" applyProtection="1">
      <alignment horizontal="left"/>
      <protection locked="0"/>
    </xf>
    <xf numFmtId="168" fontId="6" fillId="0" borderId="3" xfId="0" applyFont="1" applyBorder="1" applyAlignment="1" applyProtection="1">
      <alignment horizontal="left"/>
      <protection locked="0"/>
    </xf>
    <xf numFmtId="168" fontId="6" fillId="0" borderId="3" xfId="0" applyFont="1" applyFill="1" applyBorder="1" applyAlignment="1" applyProtection="1">
      <alignment vertical="center"/>
    </xf>
    <xf numFmtId="2" fontId="6" fillId="0" borderId="3" xfId="2" applyNumberFormat="1" applyFont="1" applyFill="1" applyBorder="1" applyAlignment="1" applyProtection="1">
      <alignment horizontal="right"/>
    </xf>
    <xf numFmtId="168" fontId="7" fillId="0" borderId="3" xfId="0" applyFont="1" applyFill="1" applyBorder="1" applyAlignment="1">
      <alignment vertical="center"/>
    </xf>
    <xf numFmtId="168" fontId="7" fillId="0" borderId="3" xfId="0" applyFont="1" applyFill="1" applyBorder="1" applyAlignment="1" applyProtection="1">
      <alignment vertical="center"/>
    </xf>
    <xf numFmtId="2" fontId="7" fillId="0" borderId="3" xfId="2" applyNumberFormat="1" applyFont="1" applyFill="1" applyBorder="1" applyAlignment="1" applyProtection="1">
      <alignment horizontal="right"/>
    </xf>
    <xf numFmtId="10" fontId="6" fillId="8" borderId="3" xfId="2" applyNumberFormat="1" applyFont="1" applyFill="1" applyBorder="1" applyAlignment="1" applyProtection="1">
      <alignment vertical="center"/>
    </xf>
    <xf numFmtId="2" fontId="6" fillId="8" borderId="3" xfId="2" applyNumberFormat="1" applyFont="1" applyFill="1" applyBorder="1" applyAlignment="1" applyProtection="1">
      <alignment vertical="center"/>
    </xf>
    <xf numFmtId="168" fontId="6" fillId="0" borderId="3" xfId="0" applyFont="1" applyFill="1" applyBorder="1" applyAlignment="1">
      <alignment vertical="center"/>
    </xf>
    <xf numFmtId="10" fontId="6" fillId="0" borderId="3" xfId="2" applyNumberFormat="1" applyFont="1" applyFill="1" applyBorder="1" applyAlignment="1">
      <alignment vertical="center"/>
    </xf>
    <xf numFmtId="10" fontId="6" fillId="0" borderId="3" xfId="2" applyNumberFormat="1" applyFont="1" applyFill="1" applyBorder="1" applyAlignment="1" applyProtection="1">
      <alignment horizontal="right"/>
      <protection locked="0"/>
    </xf>
    <xf numFmtId="10" fontId="6" fillId="0" borderId="3" xfId="2" applyNumberFormat="1" applyFont="1" applyFill="1" applyBorder="1" applyAlignment="1" applyProtection="1">
      <alignment horizontal="right"/>
    </xf>
    <xf numFmtId="10" fontId="7" fillId="0" borderId="3" xfId="2" applyNumberFormat="1" applyFont="1" applyFill="1" applyBorder="1" applyAlignment="1" applyProtection="1">
      <alignment horizontal="right"/>
      <protection locked="0"/>
    </xf>
    <xf numFmtId="167" fontId="6" fillId="0" borderId="3" xfId="2" applyNumberFormat="1" applyFont="1" applyFill="1" applyBorder="1" applyAlignment="1" applyProtection="1">
      <alignment horizontal="right"/>
    </xf>
    <xf numFmtId="168" fontId="6" fillId="0" borderId="0" xfId="0" applyFont="1" applyFill="1" applyBorder="1">
      <alignment vertical="top"/>
    </xf>
    <xf numFmtId="168" fontId="6" fillId="0" borderId="0" xfId="0" applyFont="1" applyFill="1">
      <alignment vertical="top"/>
    </xf>
    <xf numFmtId="168" fontId="7" fillId="8" borderId="3" xfId="0" applyFont="1" applyFill="1" applyBorder="1">
      <alignment vertical="top"/>
    </xf>
    <xf numFmtId="0" fontId="6" fillId="0" borderId="3" xfId="0" applyNumberFormat="1" applyFont="1" applyBorder="1">
      <alignment vertical="top"/>
    </xf>
    <xf numFmtId="0" fontId="7" fillId="0" borderId="3" xfId="0" applyNumberFormat="1" applyFont="1" applyBorder="1">
      <alignment vertical="top"/>
    </xf>
    <xf numFmtId="0" fontId="7" fillId="2" borderId="3" xfId="0" applyNumberFormat="1" applyFont="1" applyFill="1" applyBorder="1">
      <alignment vertical="top"/>
    </xf>
    <xf numFmtId="39" fontId="7" fillId="2" borderId="3" xfId="0" applyNumberFormat="1" applyFont="1" applyFill="1" applyBorder="1">
      <alignment vertical="top"/>
    </xf>
    <xf numFmtId="10" fontId="7" fillId="2" borderId="3" xfId="2" applyNumberFormat="1" applyFont="1" applyFill="1" applyBorder="1">
      <alignment vertical="top"/>
    </xf>
    <xf numFmtId="0" fontId="7" fillId="0" borderId="3" xfId="0" applyNumberFormat="1" applyFont="1" applyFill="1" applyBorder="1">
      <alignment vertical="top"/>
    </xf>
    <xf numFmtId="39" fontId="7" fillId="0" borderId="3" xfId="0" applyNumberFormat="1" applyFont="1" applyFill="1" applyBorder="1">
      <alignment vertical="top"/>
    </xf>
    <xf numFmtId="10" fontId="7" fillId="0" borderId="9" xfId="2" applyNumberFormat="1" applyFont="1" applyFill="1" applyBorder="1">
      <alignment vertical="top"/>
    </xf>
    <xf numFmtId="10" fontId="7" fillId="0" borderId="3" xfId="2" applyNumberFormat="1" applyFont="1" applyFill="1" applyBorder="1">
      <alignment vertical="top"/>
    </xf>
    <xf numFmtId="39" fontId="7" fillId="2" borderId="48" xfId="0" applyNumberFormat="1" applyFont="1" applyFill="1" applyBorder="1">
      <alignment vertical="top"/>
    </xf>
    <xf numFmtId="10" fontId="7" fillId="2" borderId="12" xfId="2" applyNumberFormat="1" applyFont="1" applyFill="1" applyBorder="1" applyProtection="1">
      <alignment vertical="top"/>
    </xf>
    <xf numFmtId="10" fontId="7" fillId="2" borderId="13" xfId="2" applyNumberFormat="1" applyFont="1" applyFill="1" applyBorder="1" applyProtection="1">
      <alignment vertical="top"/>
    </xf>
    <xf numFmtId="10" fontId="7" fillId="2" borderId="14" xfId="2" applyNumberFormat="1" applyFont="1" applyFill="1" applyBorder="1" applyProtection="1">
      <alignment vertical="top"/>
    </xf>
    <xf numFmtId="0" fontId="6" fillId="0" borderId="3" xfId="0" applyNumberFormat="1" applyFont="1" applyBorder="1" applyAlignment="1">
      <alignment horizontal="right" indent="15"/>
    </xf>
    <xf numFmtId="2" fontId="6" fillId="8" borderId="15" xfId="2" applyNumberFormat="1" applyFont="1" applyFill="1" applyBorder="1" applyAlignment="1" applyProtection="1">
      <alignment horizontal="right"/>
    </xf>
    <xf numFmtId="2" fontId="6" fillId="8" borderId="0" xfId="2" applyNumberFormat="1" applyFont="1" applyFill="1" applyBorder="1" applyAlignment="1" applyProtection="1">
      <alignment horizontal="right"/>
    </xf>
    <xf numFmtId="2" fontId="6" fillId="8" borderId="16" xfId="2" applyNumberFormat="1" applyFont="1" applyFill="1" applyBorder="1" applyAlignment="1" applyProtection="1">
      <alignment horizontal="right"/>
    </xf>
    <xf numFmtId="2" fontId="6" fillId="8" borderId="17" xfId="2" applyNumberFormat="1" applyFont="1" applyFill="1" applyBorder="1" applyAlignment="1" applyProtection="1">
      <alignment horizontal="right"/>
    </xf>
    <xf numFmtId="2" fontId="6" fillId="8" borderId="18" xfId="2" applyNumberFormat="1" applyFont="1" applyFill="1" applyBorder="1" applyAlignment="1" applyProtection="1">
      <alignment horizontal="right"/>
    </xf>
    <xf numFmtId="2" fontId="6" fillId="8" borderId="19" xfId="2" applyNumberFormat="1" applyFont="1" applyFill="1" applyBorder="1" applyAlignment="1" applyProtection="1">
      <alignment horizontal="right"/>
    </xf>
    <xf numFmtId="168" fontId="6" fillId="0" borderId="11" xfId="0" applyFont="1" applyBorder="1" applyProtection="1">
      <alignment vertical="top"/>
    </xf>
    <xf numFmtId="168" fontId="6" fillId="0" borderId="0" xfId="0" applyFont="1" applyBorder="1">
      <alignment vertical="top"/>
    </xf>
    <xf numFmtId="0" fontId="6" fillId="0" borderId="0" xfId="2" applyNumberFormat="1" applyFont="1" applyFill="1" applyBorder="1" applyAlignment="1" applyProtection="1">
      <alignment horizontal="left" wrapText="1"/>
      <protection locked="0"/>
    </xf>
    <xf numFmtId="0" fontId="7" fillId="0" borderId="0" xfId="1" applyNumberFormat="1" applyFont="1" applyFill="1" applyBorder="1" applyAlignment="1" applyProtection="1">
      <alignment horizontal="left" wrapText="1"/>
      <protection locked="0"/>
    </xf>
    <xf numFmtId="168" fontId="7" fillId="4" borderId="3" xfId="0" applyFont="1" applyFill="1" applyBorder="1" applyAlignment="1">
      <alignment horizontal="center" vertical="center" wrapText="1"/>
    </xf>
    <xf numFmtId="168" fontId="2" fillId="9" borderId="3" xfId="0" applyFont="1" applyFill="1" applyBorder="1">
      <alignment vertical="top"/>
    </xf>
    <xf numFmtId="168" fontId="8" fillId="4" borderId="52" xfId="0" applyFont="1" applyFill="1" applyBorder="1" applyAlignment="1">
      <alignment horizontal="center" vertical="center" wrapText="1"/>
    </xf>
    <xf numFmtId="167" fontId="11" fillId="0" borderId="60" xfId="2" applyNumberFormat="1" applyFont="1" applyFill="1" applyBorder="1" applyAlignment="1">
      <alignment vertical="top"/>
    </xf>
    <xf numFmtId="168" fontId="8" fillId="4" borderId="9" xfId="0" applyFont="1" applyFill="1" applyBorder="1" applyAlignment="1">
      <alignment horizontal="center" vertical="center" wrapText="1"/>
    </xf>
    <xf numFmtId="168" fontId="7" fillId="10" borderId="9" xfId="0" applyFont="1" applyFill="1" applyBorder="1" applyAlignment="1" applyProtection="1">
      <alignment vertical="center"/>
      <protection locked="0"/>
    </xf>
    <xf numFmtId="166" fontId="6" fillId="5" borderId="61" xfId="0" applyNumberFormat="1" applyFont="1" applyFill="1" applyBorder="1" applyAlignment="1" applyProtection="1">
      <alignment horizontal="left" wrapText="1"/>
      <protection locked="0"/>
    </xf>
    <xf numFmtId="168" fontId="7" fillId="10" borderId="21" xfId="0" applyFont="1" applyFill="1" applyBorder="1" applyAlignment="1">
      <alignment horizontal="left" vertical="center" wrapText="1"/>
    </xf>
    <xf numFmtId="168" fontId="6" fillId="0" borderId="23" xfId="0" applyFont="1" applyBorder="1" applyAlignment="1">
      <alignment horizontal="left" wrapText="1"/>
    </xf>
    <xf numFmtId="168" fontId="6" fillId="0" borderId="23" xfId="0" applyFont="1" applyFill="1" applyBorder="1" applyAlignment="1">
      <alignment horizontal="left" wrapText="1"/>
    </xf>
    <xf numFmtId="168" fontId="10" fillId="0" borderId="23" xfId="0" applyNumberFormat="1" applyFont="1" applyFill="1" applyBorder="1" applyAlignment="1">
      <alignment horizontal="left" wrapText="1"/>
    </xf>
    <xf numFmtId="168" fontId="10" fillId="0" borderId="24" xfId="0" applyNumberFormat="1" applyFont="1" applyFill="1" applyBorder="1" applyAlignment="1">
      <alignment horizontal="left" wrapText="1"/>
    </xf>
    <xf numFmtId="2" fontId="6" fillId="0" borderId="61" xfId="0" applyNumberFormat="1" applyFont="1" applyBorder="1" applyAlignment="1" applyProtection="1">
      <alignment horizontal="right"/>
      <protection locked="0"/>
    </xf>
    <xf numFmtId="2" fontId="7" fillId="10" borderId="9" xfId="0" applyNumberFormat="1" applyFont="1" applyFill="1" applyBorder="1" applyAlignment="1">
      <alignment vertical="center"/>
    </xf>
    <xf numFmtId="2" fontId="6" fillId="0" borderId="21" xfId="0" applyNumberFormat="1" applyFont="1" applyBorder="1" applyAlignment="1" applyProtection="1">
      <alignment horizontal="right"/>
      <protection locked="0"/>
    </xf>
    <xf numFmtId="167" fontId="11" fillId="0" borderId="65" xfId="2" applyNumberFormat="1" applyFont="1" applyFill="1" applyBorder="1" applyAlignment="1">
      <alignment vertical="top"/>
    </xf>
    <xf numFmtId="0" fontId="6" fillId="0" borderId="23" xfId="0" applyNumberFormat="1" applyFont="1" applyFill="1" applyBorder="1" applyAlignment="1" applyProtection="1">
      <alignment wrapText="1"/>
      <protection locked="0"/>
    </xf>
    <xf numFmtId="168" fontId="6" fillId="0" borderId="23" xfId="0" applyFont="1" applyBorder="1" applyProtection="1">
      <alignment vertical="top"/>
      <protection locked="0"/>
    </xf>
    <xf numFmtId="168" fontId="6" fillId="0" borderId="23" xfId="0" applyFont="1" applyFill="1" applyBorder="1" applyProtection="1">
      <alignment vertical="top"/>
      <protection locked="0"/>
    </xf>
    <xf numFmtId="168" fontId="6" fillId="0" borderId="24" xfId="0" applyFont="1" applyBorder="1" applyProtection="1">
      <alignment vertical="top"/>
      <protection locked="0"/>
    </xf>
    <xf numFmtId="168" fontId="7" fillId="6" borderId="51" xfId="0" applyFont="1" applyFill="1" applyBorder="1" applyAlignment="1">
      <alignment horizontal="left" vertical="center" wrapText="1"/>
    </xf>
    <xf numFmtId="168" fontId="6" fillId="0" borderId="21" xfId="0" applyFont="1" applyBorder="1" applyAlignment="1">
      <alignment horizontal="left" wrapText="1"/>
    </xf>
    <xf numFmtId="166" fontId="6" fillId="0" borderId="23" xfId="0" applyNumberFormat="1" applyFont="1" applyFill="1" applyBorder="1" applyAlignment="1">
      <alignment horizontal="left" wrapText="1"/>
    </xf>
    <xf numFmtId="166" fontId="6" fillId="0" borderId="24" xfId="0" applyNumberFormat="1" applyFont="1" applyFill="1" applyBorder="1" applyAlignment="1">
      <alignment horizontal="left" wrapText="1"/>
    </xf>
    <xf numFmtId="168" fontId="6" fillId="0" borderId="23" xfId="0" applyFont="1" applyBorder="1" applyAlignment="1" applyProtection="1">
      <alignment horizontal="left" indent="1"/>
      <protection locked="0"/>
    </xf>
    <xf numFmtId="168" fontId="7" fillId="6" borderId="52" xfId="0" applyFont="1" applyFill="1" applyBorder="1" applyProtection="1">
      <alignment vertical="top"/>
      <protection locked="0"/>
    </xf>
    <xf numFmtId="168" fontId="12" fillId="0" borderId="21" xfId="0" applyFont="1" applyBorder="1" applyAlignment="1">
      <alignment horizontal="left" wrapText="1"/>
    </xf>
    <xf numFmtId="168" fontId="12" fillId="0" borderId="23" xfId="0" applyFont="1" applyBorder="1" applyAlignment="1">
      <alignment horizontal="left" wrapText="1"/>
    </xf>
    <xf numFmtId="166" fontId="12" fillId="0" borderId="23" xfId="0" applyNumberFormat="1" applyFont="1" applyFill="1" applyBorder="1" applyAlignment="1">
      <alignment horizontal="left" wrapText="1"/>
    </xf>
    <xf numFmtId="166" fontId="12" fillId="0" borderId="24" xfId="0" applyNumberFormat="1" applyFont="1" applyFill="1" applyBorder="1" applyAlignment="1">
      <alignment horizontal="left" wrapText="1"/>
    </xf>
    <xf numFmtId="168" fontId="6" fillId="0" borderId="19" xfId="0" applyFont="1" applyBorder="1" applyProtection="1">
      <alignment vertical="top"/>
      <protection locked="0"/>
    </xf>
    <xf numFmtId="168" fontId="6" fillId="0" borderId="21" xfId="0" applyFont="1" applyBorder="1" applyAlignment="1" applyProtection="1">
      <alignment horizontal="left" indent="1"/>
      <protection locked="0"/>
    </xf>
    <xf numFmtId="168" fontId="6" fillId="0" borderId="24" xfId="0" applyFont="1" applyBorder="1" applyAlignment="1">
      <alignment horizontal="left" wrapText="1"/>
    </xf>
    <xf numFmtId="167" fontId="6" fillId="0" borderId="21" xfId="0" applyNumberFormat="1" applyFont="1" applyBorder="1" applyAlignment="1" applyProtection="1">
      <alignment horizontal="center" vertical="center"/>
      <protection locked="0"/>
    </xf>
    <xf numFmtId="167" fontId="6" fillId="0" borderId="23" xfId="0" applyNumberFormat="1" applyFont="1" applyBorder="1" applyAlignment="1" applyProtection="1">
      <alignment horizontal="center" vertical="center"/>
      <protection locked="0"/>
    </xf>
    <xf numFmtId="167" fontId="6" fillId="0" borderId="62" xfId="0" applyNumberFormat="1" applyFont="1" applyBorder="1" applyAlignment="1" applyProtection="1">
      <alignment horizontal="center" vertical="center"/>
      <protection locked="0"/>
    </xf>
    <xf numFmtId="167" fontId="6" fillId="0" borderId="63" xfId="0" applyNumberFormat="1" applyFont="1" applyBorder="1" applyAlignment="1" applyProtection="1">
      <alignment horizontal="center" vertical="center"/>
      <protection locked="0"/>
    </xf>
    <xf numFmtId="167" fontId="6" fillId="0" borderId="30" xfId="0" applyNumberFormat="1" applyFont="1" applyBorder="1" applyAlignment="1" applyProtection="1">
      <alignment horizontal="center" vertical="center"/>
      <protection locked="0"/>
    </xf>
    <xf numFmtId="167" fontId="7" fillId="6" borderId="52" xfId="0" applyNumberFormat="1" applyFont="1" applyFill="1" applyBorder="1" applyAlignment="1" applyProtection="1">
      <alignment horizontal="center" vertical="center"/>
      <protection locked="0"/>
    </xf>
    <xf numFmtId="167" fontId="7" fillId="6" borderId="57" xfId="0" applyNumberFormat="1" applyFont="1" applyFill="1" applyBorder="1" applyAlignment="1" applyProtection="1">
      <alignment horizontal="center" vertical="center"/>
      <protection locked="0"/>
    </xf>
    <xf numFmtId="167" fontId="12" fillId="0" borderId="23" xfId="0" applyNumberFormat="1" applyFont="1" applyBorder="1" applyAlignment="1">
      <alignment horizontal="center" vertical="center"/>
    </xf>
    <xf numFmtId="167" fontId="6" fillId="0" borderId="67" xfId="0" applyNumberFormat="1" applyFont="1" applyBorder="1" applyAlignment="1" applyProtection="1">
      <alignment horizontal="center" vertical="center"/>
      <protection locked="0"/>
    </xf>
    <xf numFmtId="167" fontId="6" fillId="0" borderId="52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Alignment="1">
      <alignment horizontal="center" vertical="center"/>
    </xf>
    <xf numFmtId="167" fontId="6" fillId="0" borderId="0" xfId="0" applyNumberFormat="1" applyFont="1" applyBorder="1" applyAlignment="1" applyProtection="1">
      <alignment horizontal="center" vertical="center"/>
      <protection locked="0"/>
    </xf>
    <xf numFmtId="168" fontId="6" fillId="0" borderId="23" xfId="0" applyFont="1" applyBorder="1" applyAlignment="1">
      <alignment horizontal="left"/>
    </xf>
    <xf numFmtId="168" fontId="6" fillId="0" borderId="21" xfId="0" applyFont="1" applyFill="1" applyBorder="1" applyAlignment="1" applyProtection="1">
      <alignment horizontal="left"/>
      <protection locked="0"/>
    </xf>
    <xf numFmtId="168" fontId="6" fillId="0" borderId="2" xfId="0" applyFont="1" applyFill="1" applyBorder="1" applyAlignment="1" applyProtection="1">
      <alignment horizontal="left"/>
      <protection locked="0"/>
    </xf>
    <xf numFmtId="168" fontId="6" fillId="0" borderId="23" xfId="0" applyFont="1" applyFill="1" applyBorder="1" applyAlignment="1" applyProtection="1">
      <alignment horizontal="left"/>
      <protection locked="0"/>
    </xf>
    <xf numFmtId="168" fontId="6" fillId="0" borderId="21" xfId="0" applyFont="1" applyFill="1" applyBorder="1" applyAlignment="1" applyProtection="1">
      <alignment horizontal="center"/>
      <protection locked="0"/>
    </xf>
    <xf numFmtId="168" fontId="6" fillId="0" borderId="22" xfId="0" applyFont="1" applyFill="1" applyBorder="1" applyAlignment="1" applyProtection="1">
      <alignment horizontal="center"/>
      <protection locked="0"/>
    </xf>
    <xf numFmtId="2" fontId="7" fillId="10" borderId="14" xfId="0" applyNumberFormat="1" applyFont="1" applyFill="1" applyBorder="1" applyAlignment="1">
      <alignment horizontal="right" vertical="center"/>
    </xf>
    <xf numFmtId="2" fontId="7" fillId="6" borderId="51" xfId="0" applyNumberFormat="1" applyFont="1" applyFill="1" applyBorder="1" applyAlignment="1">
      <alignment horizontal="right" vertical="center"/>
    </xf>
    <xf numFmtId="168" fontId="6" fillId="0" borderId="0" xfId="0" applyFont="1" applyAlignment="1">
      <alignment horizontal="right"/>
    </xf>
    <xf numFmtId="0" fontId="6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right"/>
    </xf>
    <xf numFmtId="2" fontId="6" fillId="0" borderId="61" xfId="0" applyNumberFormat="1" applyFont="1" applyBorder="1" applyAlignment="1" applyProtection="1">
      <alignment horizontal="right" vertical="center"/>
      <protection locked="0"/>
    </xf>
    <xf numFmtId="1" fontId="6" fillId="0" borderId="61" xfId="0" applyNumberFormat="1" applyFont="1" applyBorder="1" applyAlignment="1" applyProtection="1">
      <alignment horizontal="right" vertical="center"/>
      <protection locked="0"/>
    </xf>
    <xf numFmtId="2" fontId="6" fillId="0" borderId="4" xfId="0" applyNumberFormat="1" applyFont="1" applyBorder="1" applyAlignment="1" applyProtection="1">
      <alignment horizontal="right" vertical="center"/>
      <protection locked="0"/>
    </xf>
    <xf numFmtId="1" fontId="6" fillId="0" borderId="4" xfId="0" applyNumberFormat="1" applyFont="1" applyBorder="1" applyAlignment="1" applyProtection="1">
      <alignment horizontal="right" vertical="center"/>
      <protection locked="0"/>
    </xf>
    <xf numFmtId="2" fontId="12" fillId="0" borderId="21" xfId="0" applyNumberFormat="1" applyFont="1" applyBorder="1" applyAlignment="1">
      <alignment horizontal="right" vertical="center"/>
    </xf>
    <xf numFmtId="2" fontId="12" fillId="0" borderId="23" xfId="0" applyNumberFormat="1" applyFont="1" applyBorder="1" applyAlignment="1" applyProtection="1">
      <alignment horizontal="right" vertical="center"/>
      <protection locked="0"/>
    </xf>
    <xf numFmtId="2" fontId="6" fillId="0" borderId="23" xfId="0" applyNumberFormat="1" applyFont="1" applyBorder="1" applyAlignment="1" applyProtection="1">
      <alignment horizontal="right" vertical="center"/>
      <protection locked="0"/>
    </xf>
    <xf numFmtId="1" fontId="6" fillId="0" borderId="23" xfId="0" applyNumberFormat="1" applyFont="1" applyBorder="1" applyAlignment="1" applyProtection="1">
      <alignment horizontal="right" vertical="center"/>
      <protection locked="0"/>
    </xf>
    <xf numFmtId="2" fontId="12" fillId="0" borderId="23" xfId="0" applyNumberFormat="1" applyFont="1" applyBorder="1" applyAlignment="1">
      <alignment horizontal="right" vertical="center"/>
    </xf>
    <xf numFmtId="2" fontId="12" fillId="0" borderId="21" xfId="0" applyNumberFormat="1" applyFont="1" applyBorder="1" applyAlignment="1" applyProtection="1">
      <alignment horizontal="right" vertical="center"/>
      <protection locked="0"/>
    </xf>
    <xf numFmtId="2" fontId="13" fillId="0" borderId="61" xfId="0" applyNumberFormat="1" applyFont="1" applyBorder="1" applyAlignment="1" applyProtection="1">
      <alignment horizontal="right" vertical="center"/>
      <protection locked="0"/>
    </xf>
    <xf numFmtId="1" fontId="7" fillId="6" borderId="51" xfId="0" applyNumberFormat="1" applyFont="1" applyFill="1" applyBorder="1" applyAlignment="1">
      <alignment horizontal="right" vertical="center"/>
    </xf>
    <xf numFmtId="1" fontId="7" fillId="10" borderId="14" xfId="0" applyNumberFormat="1" applyFont="1" applyFill="1" applyBorder="1" applyAlignment="1">
      <alignment horizontal="right" vertical="center"/>
    </xf>
    <xf numFmtId="2" fontId="6" fillId="0" borderId="0" xfId="0" applyNumberFormat="1" applyFont="1" applyAlignment="1">
      <alignment horizontal="right"/>
    </xf>
    <xf numFmtId="2" fontId="8" fillId="4" borderId="51" xfId="0" applyNumberFormat="1" applyFont="1" applyFill="1" applyBorder="1" applyAlignment="1">
      <alignment horizontal="center" wrapText="1"/>
    </xf>
    <xf numFmtId="2" fontId="12" fillId="0" borderId="21" xfId="1" applyNumberFormat="1" applyFont="1" applyFill="1" applyBorder="1" applyAlignment="1">
      <alignment horizontal="right" vertical="center"/>
    </xf>
    <xf numFmtId="2" fontId="12" fillId="0" borderId="23" xfId="1" applyNumberFormat="1" applyFont="1" applyFill="1" applyBorder="1" applyAlignment="1">
      <alignment horizontal="right" vertical="center"/>
    </xf>
    <xf numFmtId="164" fontId="6" fillId="0" borderId="3" xfId="2" applyNumberFormat="1" applyFont="1" applyFill="1" applyBorder="1" applyAlignment="1" applyProtection="1">
      <alignment horizontal="right"/>
      <protection locked="0"/>
    </xf>
    <xf numFmtId="2" fontId="6" fillId="0" borderId="3" xfId="0" applyNumberFormat="1" applyFont="1" applyFill="1" applyBorder="1" applyAlignment="1" applyProtection="1">
      <alignment horizontal="left" wrapText="1"/>
      <protection locked="0"/>
    </xf>
    <xf numFmtId="169" fontId="15" fillId="0" borderId="21" xfId="1" applyNumberFormat="1" applyFont="1" applyFill="1" applyBorder="1" applyAlignment="1">
      <alignment horizontal="right" vertical="center"/>
    </xf>
    <xf numFmtId="1" fontId="15" fillId="0" borderId="21" xfId="0" applyNumberFormat="1" applyFont="1" applyFill="1" applyBorder="1" applyAlignment="1">
      <alignment horizontal="right" vertical="center" wrapText="1"/>
    </xf>
    <xf numFmtId="169" fontId="15" fillId="0" borderId="23" xfId="1" applyNumberFormat="1" applyFont="1" applyFill="1" applyBorder="1" applyAlignment="1">
      <alignment horizontal="right" vertical="center"/>
    </xf>
    <xf numFmtId="1" fontId="15" fillId="0" borderId="23" xfId="0" applyNumberFormat="1" applyFont="1" applyFill="1" applyBorder="1" applyAlignment="1">
      <alignment horizontal="right" vertical="center" wrapText="1"/>
    </xf>
    <xf numFmtId="169" fontId="15" fillId="0" borderId="23" xfId="1" applyNumberFormat="1" applyFont="1" applyBorder="1" applyAlignment="1">
      <alignment horizontal="right" vertical="center"/>
    </xf>
    <xf numFmtId="1" fontId="15" fillId="0" borderId="23" xfId="1" applyNumberFormat="1" applyFont="1" applyFill="1" applyBorder="1" applyAlignment="1">
      <alignment horizontal="right" vertical="center"/>
    </xf>
    <xf numFmtId="169" fontId="15" fillId="9" borderId="23" xfId="1" applyNumberFormat="1" applyFont="1" applyFill="1" applyBorder="1" applyAlignment="1">
      <alignment horizontal="right" vertical="center"/>
    </xf>
    <xf numFmtId="1" fontId="15" fillId="9" borderId="23" xfId="1" applyNumberFormat="1" applyFont="1" applyFill="1" applyBorder="1" applyAlignment="1">
      <alignment horizontal="right" vertical="center"/>
    </xf>
    <xf numFmtId="2" fontId="12" fillId="9" borderId="23" xfId="0" applyNumberFormat="1" applyFont="1" applyFill="1" applyBorder="1" applyAlignment="1" applyProtection="1">
      <alignment horizontal="right" vertical="center"/>
      <protection locked="0"/>
    </xf>
    <xf numFmtId="170" fontId="15" fillId="9" borderId="23" xfId="2" applyFont="1" applyFill="1" applyBorder="1" applyProtection="1">
      <alignment vertical="top"/>
      <protection locked="0"/>
    </xf>
    <xf numFmtId="170" fontId="6" fillId="0" borderId="11" xfId="2" applyFont="1" applyBorder="1" applyProtection="1">
      <alignment vertical="top"/>
      <protection locked="0"/>
    </xf>
    <xf numFmtId="170" fontId="6" fillId="0" borderId="62" xfId="2" applyFont="1" applyBorder="1" applyProtection="1">
      <alignment vertical="top"/>
      <protection locked="0"/>
    </xf>
    <xf numFmtId="170" fontId="6" fillId="0" borderId="3" xfId="2" applyFont="1" applyBorder="1" applyProtection="1">
      <alignment vertical="top"/>
      <protection locked="0"/>
    </xf>
    <xf numFmtId="170" fontId="6" fillId="0" borderId="30" xfId="2" applyFont="1" applyBorder="1" applyProtection="1">
      <alignment vertical="top"/>
      <protection locked="0"/>
    </xf>
    <xf numFmtId="170" fontId="7" fillId="6" borderId="9" xfId="2" applyFont="1" applyFill="1" applyBorder="1" applyProtection="1">
      <alignment vertical="top"/>
      <protection locked="0"/>
    </xf>
    <xf numFmtId="170" fontId="7" fillId="6" borderId="52" xfId="2" applyFont="1" applyFill="1" applyBorder="1" applyProtection="1">
      <alignment vertical="top"/>
      <protection locked="0"/>
    </xf>
    <xf numFmtId="170" fontId="12" fillId="0" borderId="21" xfId="2" applyFont="1" applyBorder="1">
      <alignment vertical="top"/>
    </xf>
    <xf numFmtId="170" fontId="6" fillId="0" borderId="21" xfId="2" applyFont="1" applyBorder="1" applyProtection="1">
      <alignment vertical="top"/>
      <protection locked="0"/>
    </xf>
    <xf numFmtId="170" fontId="12" fillId="0" borderId="23" xfId="2" applyFont="1" applyBorder="1">
      <alignment vertical="top"/>
    </xf>
    <xf numFmtId="170" fontId="6" fillId="0" borderId="23" xfId="2" applyFont="1" applyBorder="1" applyProtection="1">
      <alignment vertical="top"/>
      <protection locked="0"/>
    </xf>
    <xf numFmtId="170" fontId="15" fillId="0" borderId="23" xfId="2" applyFont="1" applyBorder="1" applyProtection="1">
      <alignment vertical="top"/>
      <protection locked="0"/>
    </xf>
    <xf numFmtId="170" fontId="12" fillId="0" borderId="24" xfId="2" applyFont="1" applyBorder="1">
      <alignment vertical="top"/>
    </xf>
    <xf numFmtId="170" fontId="12" fillId="0" borderId="23" xfId="2" applyFont="1" applyFill="1" applyBorder="1">
      <alignment vertical="top"/>
    </xf>
    <xf numFmtId="170" fontId="6" fillId="9" borderId="23" xfId="2" applyFont="1" applyFill="1" applyBorder="1" applyProtection="1">
      <alignment vertical="top"/>
      <protection locked="0"/>
    </xf>
    <xf numFmtId="170" fontId="15" fillId="0" borderId="23" xfId="2" applyFont="1" applyBorder="1">
      <alignment vertical="top"/>
    </xf>
    <xf numFmtId="170" fontId="6" fillId="0" borderId="66" xfId="2" applyFont="1" applyBorder="1" applyProtection="1">
      <alignment vertical="top"/>
      <protection locked="0"/>
    </xf>
    <xf numFmtId="170" fontId="6" fillId="0" borderId="10" xfId="2" applyFont="1" applyBorder="1" applyProtection="1">
      <alignment vertical="top"/>
      <protection locked="0"/>
    </xf>
    <xf numFmtId="170" fontId="6" fillId="0" borderId="67" xfId="2" applyFont="1" applyBorder="1" applyProtection="1">
      <alignment vertical="top"/>
      <protection locked="0"/>
    </xf>
    <xf numFmtId="170" fontId="6" fillId="0" borderId="51" xfId="2" applyFont="1" applyBorder="1" applyProtection="1">
      <alignment vertical="top"/>
      <protection locked="0"/>
    </xf>
    <xf numFmtId="170" fontId="6" fillId="0" borderId="9" xfId="2" applyFont="1" applyBorder="1" applyProtection="1">
      <alignment vertical="top"/>
      <protection locked="0"/>
    </xf>
    <xf numFmtId="170" fontId="6" fillId="0" borderId="52" xfId="2" applyFont="1" applyBorder="1" applyProtection="1">
      <alignment vertical="top"/>
      <protection locked="0"/>
    </xf>
    <xf numFmtId="170" fontId="7" fillId="10" borderId="9" xfId="2" applyFont="1" applyFill="1" applyBorder="1" applyProtection="1">
      <alignment vertical="top"/>
      <protection locked="0"/>
    </xf>
    <xf numFmtId="170" fontId="7" fillId="10" borderId="52" xfId="2" applyFont="1" applyFill="1" applyBorder="1" applyProtection="1">
      <alignment vertical="top"/>
      <protection locked="0"/>
    </xf>
    <xf numFmtId="170" fontId="7" fillId="10" borderId="4" xfId="2" applyFont="1" applyFill="1" applyBorder="1">
      <alignment vertical="top"/>
    </xf>
    <xf numFmtId="170" fontId="6" fillId="0" borderId="0" xfId="2" applyFont="1">
      <alignment vertical="top"/>
    </xf>
    <xf numFmtId="170" fontId="15" fillId="0" borderId="61" xfId="2" applyFont="1" applyBorder="1" applyProtection="1">
      <alignment vertical="top"/>
      <protection locked="0"/>
    </xf>
    <xf numFmtId="170" fontId="15" fillId="0" borderId="4" xfId="2" applyFont="1" applyBorder="1" applyProtection="1">
      <alignment vertical="top"/>
      <protection locked="0"/>
    </xf>
    <xf numFmtId="170" fontId="16" fillId="6" borderId="51" xfId="2" applyFont="1" applyFill="1" applyBorder="1" applyProtection="1">
      <alignment vertical="top"/>
      <protection locked="0"/>
    </xf>
    <xf numFmtId="170" fontId="15" fillId="0" borderId="3" xfId="2" applyFont="1" applyBorder="1" applyProtection="1">
      <alignment vertical="top"/>
      <protection locked="0"/>
    </xf>
    <xf numFmtId="9" fontId="15" fillId="0" borderId="23" xfId="2" applyNumberFormat="1" applyFont="1" applyBorder="1">
      <alignment vertical="top"/>
    </xf>
    <xf numFmtId="168" fontId="15" fillId="0" borderId="4" xfId="0" applyNumberFormat="1" applyFont="1" applyBorder="1" applyAlignment="1" applyProtection="1">
      <alignment horizontal="right"/>
      <protection locked="0"/>
    </xf>
    <xf numFmtId="9" fontId="15" fillId="0" borderId="3" xfId="2" applyNumberFormat="1" applyFont="1" applyBorder="1" applyAlignment="1" applyProtection="1">
      <alignment horizontal="right"/>
      <protection locked="0"/>
    </xf>
    <xf numFmtId="9" fontId="15" fillId="0" borderId="30" xfId="2" applyNumberFormat="1" applyFont="1" applyBorder="1" applyAlignment="1" applyProtection="1">
      <alignment horizontal="right"/>
      <protection locked="0"/>
    </xf>
    <xf numFmtId="2" fontId="15" fillId="0" borderId="4" xfId="0" applyNumberFormat="1" applyFont="1" applyBorder="1" applyAlignment="1" applyProtection="1">
      <alignment horizontal="right"/>
      <protection locked="0"/>
    </xf>
    <xf numFmtId="2" fontId="15" fillId="0" borderId="3" xfId="2" applyNumberFormat="1" applyFont="1" applyBorder="1" applyAlignment="1" applyProtection="1">
      <alignment horizontal="right"/>
      <protection locked="0"/>
    </xf>
    <xf numFmtId="2" fontId="15" fillId="0" borderId="30" xfId="2" applyNumberFormat="1" applyFont="1" applyBorder="1" applyAlignment="1" applyProtection="1">
      <alignment horizontal="right"/>
      <protection locked="0"/>
    </xf>
    <xf numFmtId="168" fontId="15" fillId="0" borderId="51" xfId="0" applyNumberFormat="1" applyFont="1" applyBorder="1" applyAlignment="1" applyProtection="1">
      <alignment horizontal="right"/>
      <protection locked="0"/>
    </xf>
    <xf numFmtId="168" fontId="15" fillId="0" borderId="33" xfId="0" applyNumberFormat="1" applyFont="1" applyBorder="1" applyAlignment="1" applyProtection="1">
      <alignment horizontal="right"/>
      <protection locked="0"/>
    </xf>
    <xf numFmtId="2" fontId="15" fillId="0" borderId="33" xfId="0" applyNumberFormat="1" applyFont="1" applyBorder="1" applyAlignment="1" applyProtection="1">
      <alignment horizontal="right"/>
      <protection locked="0"/>
    </xf>
    <xf numFmtId="9" fontId="15" fillId="0" borderId="23" xfId="0" applyNumberFormat="1" applyFont="1" applyBorder="1" applyAlignment="1" applyProtection="1">
      <alignment horizontal="center" vertical="center"/>
      <protection locked="0"/>
    </xf>
    <xf numFmtId="170" fontId="15" fillId="0" borderId="23" xfId="0" applyNumberFormat="1" applyFont="1" applyFill="1" applyBorder="1" applyAlignment="1" applyProtection="1">
      <alignment horizontal="center" vertical="center"/>
      <protection locked="0"/>
    </xf>
    <xf numFmtId="170" fontId="15" fillId="0" borderId="23" xfId="0" applyNumberFormat="1" applyFont="1" applyBorder="1" applyAlignment="1" applyProtection="1">
      <alignment horizontal="center" vertical="center"/>
      <protection locked="0"/>
    </xf>
    <xf numFmtId="9" fontId="15" fillId="0" borderId="23" xfId="0" applyNumberFormat="1" applyFont="1" applyBorder="1" applyAlignment="1">
      <alignment horizontal="center" vertical="center"/>
    </xf>
    <xf numFmtId="1" fontId="15" fillId="0" borderId="0" xfId="0" applyNumberFormat="1" applyFont="1" applyAlignment="1">
      <alignment horizontal="right"/>
    </xf>
    <xf numFmtId="1" fontId="15" fillId="0" borderId="24" xfId="0" applyNumberFormat="1" applyFont="1" applyBorder="1" applyAlignment="1">
      <alignment horizontal="right" vertical="center"/>
    </xf>
    <xf numFmtId="169" fontId="15" fillId="0" borderId="24" xfId="0" applyNumberFormat="1" applyFont="1" applyBorder="1" applyAlignment="1" applyProtection="1">
      <alignment horizontal="right" vertical="center"/>
      <protection locked="0"/>
    </xf>
    <xf numFmtId="169" fontId="15" fillId="0" borderId="23" xfId="0" applyNumberFormat="1" applyFont="1" applyBorder="1" applyAlignment="1" applyProtection="1">
      <alignment horizontal="right" vertical="center"/>
      <protection locked="0"/>
    </xf>
    <xf numFmtId="170" fontId="12" fillId="9" borderId="23" xfId="2" applyFont="1" applyFill="1" applyBorder="1" applyProtection="1">
      <alignment vertical="top"/>
      <protection locked="0"/>
    </xf>
    <xf numFmtId="176" fontId="14" fillId="0" borderId="0" xfId="0" applyNumberFormat="1" applyFont="1">
      <alignment vertical="top"/>
    </xf>
    <xf numFmtId="175" fontId="14" fillId="0" borderId="0" xfId="0" applyNumberFormat="1" applyFont="1">
      <alignment vertical="top"/>
    </xf>
    <xf numFmtId="176" fontId="14" fillId="0" borderId="23" xfId="1" applyNumberFormat="1" applyFont="1" applyBorder="1" applyAlignment="1">
      <alignment horizontal="left" vertical="center"/>
    </xf>
    <xf numFmtId="175" fontId="14" fillId="0" borderId="23" xfId="1" applyNumberFormat="1" applyFont="1" applyFill="1" applyBorder="1" applyAlignment="1">
      <alignment horizontal="left" vertical="center"/>
    </xf>
    <xf numFmtId="176" fontId="14" fillId="0" borderId="0" xfId="0" applyNumberFormat="1" applyFont="1" applyAlignment="1">
      <alignment wrapText="1"/>
    </xf>
    <xf numFmtId="175" fontId="14" fillId="0" borderId="0" xfId="0" applyNumberFormat="1" applyFont="1" applyAlignment="1">
      <alignment wrapText="1"/>
    </xf>
    <xf numFmtId="175" fontId="15" fillId="0" borderId="21" xfId="0" applyNumberFormat="1" applyFont="1" applyBorder="1" applyAlignment="1" applyProtection="1">
      <alignment horizontal="right"/>
      <protection locked="0"/>
    </xf>
    <xf numFmtId="175" fontId="15" fillId="0" borderId="21" xfId="0" applyNumberFormat="1" applyFont="1" applyFill="1" applyBorder="1" applyAlignment="1" applyProtection="1">
      <alignment horizontal="right"/>
      <protection locked="0"/>
    </xf>
    <xf numFmtId="175" fontId="15" fillId="0" borderId="23" xfId="0" applyNumberFormat="1" applyFont="1" applyFill="1" applyBorder="1" applyAlignment="1" applyProtection="1">
      <alignment horizontal="right"/>
      <protection locked="0"/>
    </xf>
    <xf numFmtId="177" fontId="15" fillId="0" borderId="23" xfId="0" applyNumberFormat="1" applyFont="1" applyFill="1" applyBorder="1" applyAlignment="1" applyProtection="1">
      <alignment horizontal="right" vertical="center"/>
      <protection locked="0"/>
    </xf>
    <xf numFmtId="2" fontId="6" fillId="0" borderId="23" xfId="0" applyNumberFormat="1" applyFont="1" applyFill="1" applyBorder="1" applyAlignment="1" applyProtection="1">
      <alignment horizontal="right" vertical="center"/>
      <protection locked="0"/>
    </xf>
    <xf numFmtId="170" fontId="6" fillId="0" borderId="23" xfId="2" applyFont="1" applyFill="1" applyBorder="1" applyProtection="1">
      <alignment vertical="top"/>
      <protection locked="0"/>
    </xf>
    <xf numFmtId="174" fontId="6" fillId="0" borderId="23" xfId="8" applyFont="1" applyBorder="1">
      <alignment vertical="top"/>
    </xf>
    <xf numFmtId="174" fontId="12" fillId="0" borderId="23" xfId="8" applyFont="1" applyBorder="1" applyProtection="1">
      <alignment vertical="top"/>
      <protection locked="0"/>
    </xf>
    <xf numFmtId="174" fontId="6" fillId="0" borderId="23" xfId="8" applyFont="1" applyBorder="1" applyProtection="1">
      <alignment vertical="top"/>
      <protection locked="0"/>
    </xf>
    <xf numFmtId="174" fontId="12" fillId="0" borderId="23" xfId="8" applyFont="1" applyBorder="1">
      <alignment vertical="top"/>
    </xf>
    <xf numFmtId="174" fontId="15" fillId="0" borderId="23" xfId="8" applyFont="1" applyFill="1" applyBorder="1" applyProtection="1">
      <alignment vertical="top"/>
      <protection locked="0"/>
    </xf>
    <xf numFmtId="174" fontId="6" fillId="0" borderId="32" xfId="8" applyFont="1" applyBorder="1" applyProtection="1">
      <alignment vertical="top"/>
      <protection locked="0"/>
    </xf>
    <xf numFmtId="174" fontId="6" fillId="0" borderId="0" xfId="8" applyFont="1">
      <alignment vertical="top"/>
    </xf>
    <xf numFmtId="178" fontId="15" fillId="0" borderId="21" xfId="1" applyNumberFormat="1" applyFont="1" applyFill="1" applyBorder="1" applyAlignment="1">
      <alignment horizontal="right" vertical="center"/>
    </xf>
    <xf numFmtId="178" fontId="15" fillId="0" borderId="23" xfId="1" applyNumberFormat="1" applyFont="1" applyFill="1" applyBorder="1" applyAlignment="1">
      <alignment horizontal="right" vertical="center"/>
    </xf>
    <xf numFmtId="178" fontId="15" fillId="9" borderId="23" xfId="1" applyNumberFormat="1" applyFont="1" applyFill="1" applyBorder="1" applyAlignment="1">
      <alignment horizontal="right" vertical="center"/>
    </xf>
    <xf numFmtId="178" fontId="14" fillId="0" borderId="23" xfId="0" applyNumberFormat="1" applyFont="1" applyBorder="1" applyAlignment="1" applyProtection="1">
      <alignment horizontal="right" vertical="center"/>
      <protection locked="0"/>
    </xf>
    <xf numFmtId="178" fontId="15" fillId="0" borderId="23" xfId="0" applyNumberFormat="1" applyFont="1" applyBorder="1" applyAlignment="1" applyProtection="1">
      <alignment horizontal="right" vertical="center"/>
      <protection locked="0"/>
    </xf>
    <xf numFmtId="178" fontId="15" fillId="0" borderId="24" xfId="0" applyNumberFormat="1" applyFont="1" applyBorder="1" applyAlignment="1" applyProtection="1">
      <alignment horizontal="right" vertical="center"/>
      <protection locked="0"/>
    </xf>
    <xf numFmtId="178" fontId="14" fillId="0" borderId="24" xfId="0" applyNumberFormat="1" applyFont="1" applyBorder="1" applyAlignment="1" applyProtection="1">
      <alignment horizontal="right" vertical="center"/>
      <protection locked="0"/>
    </xf>
    <xf numFmtId="178" fontId="15" fillId="0" borderId="61" xfId="0" applyNumberFormat="1" applyFont="1" applyBorder="1" applyAlignment="1" applyProtection="1">
      <alignment horizontal="right" vertical="center"/>
      <protection locked="0"/>
    </xf>
    <xf numFmtId="178" fontId="15" fillId="0" borderId="21" xfId="0" applyNumberFormat="1" applyFont="1" applyBorder="1" applyAlignment="1" applyProtection="1">
      <alignment horizontal="right" vertical="center"/>
      <protection locked="0"/>
    </xf>
    <xf numFmtId="2" fontId="15" fillId="9" borderId="23" xfId="0" applyNumberFormat="1" applyFont="1" applyFill="1" applyBorder="1" applyAlignment="1" applyProtection="1">
      <alignment horizontal="right" vertical="center"/>
      <protection locked="0"/>
    </xf>
    <xf numFmtId="171" fontId="15" fillId="0" borderId="23" xfId="1" applyNumberFormat="1" applyFont="1" applyFill="1" applyBorder="1" applyAlignment="1">
      <alignment horizontal="right" vertical="center"/>
    </xf>
    <xf numFmtId="169" fontId="14" fillId="0" borderId="23" xfId="0" applyNumberFormat="1" applyFont="1" applyBorder="1" applyAlignment="1" applyProtection="1">
      <alignment horizontal="right" vertical="center"/>
      <protection locked="0"/>
    </xf>
    <xf numFmtId="174" fontId="7" fillId="10" borderId="51" xfId="8" applyFont="1" applyFill="1" applyBorder="1">
      <alignment vertical="top"/>
    </xf>
    <xf numFmtId="174" fontId="7" fillId="10" borderId="4" xfId="8" applyFont="1" applyFill="1" applyBorder="1">
      <alignment vertical="top"/>
    </xf>
    <xf numFmtId="174" fontId="7" fillId="10" borderId="51" xfId="8" applyFont="1" applyFill="1" applyBorder="1" applyProtection="1">
      <alignment vertical="top"/>
      <protection locked="0"/>
    </xf>
    <xf numFmtId="174" fontId="7" fillId="10" borderId="52" xfId="8" applyFont="1" applyFill="1" applyBorder="1" applyProtection="1">
      <alignment vertical="top"/>
      <protection locked="0"/>
    </xf>
    <xf numFmtId="1" fontId="15" fillId="0" borderId="28" xfId="0" applyNumberFormat="1" applyFont="1" applyFill="1" applyBorder="1" applyAlignment="1">
      <alignment horizontal="right" vertical="center" wrapText="1"/>
    </xf>
    <xf numFmtId="1" fontId="15" fillId="0" borderId="31" xfId="0" applyNumberFormat="1" applyFont="1" applyFill="1" applyBorder="1" applyAlignment="1">
      <alignment horizontal="right" vertical="center" wrapText="1"/>
    </xf>
    <xf numFmtId="1" fontId="15" fillId="0" borderId="31" xfId="1" applyNumberFormat="1" applyFont="1" applyFill="1" applyBorder="1" applyAlignment="1">
      <alignment horizontal="right" vertical="center"/>
    </xf>
    <xf numFmtId="1" fontId="15" fillId="9" borderId="31" xfId="1" applyNumberFormat="1" applyFont="1" applyFill="1" applyBorder="1" applyAlignment="1">
      <alignment horizontal="right" vertical="center"/>
    </xf>
    <xf numFmtId="1" fontId="6" fillId="0" borderId="59" xfId="0" applyNumberFormat="1" applyFont="1" applyBorder="1" applyAlignment="1" applyProtection="1">
      <alignment horizontal="right" vertical="center"/>
      <protection locked="0"/>
    </xf>
    <xf numFmtId="1" fontId="6" fillId="0" borderId="31" xfId="0" applyNumberFormat="1" applyFont="1" applyBorder="1" applyAlignment="1" applyProtection="1">
      <alignment horizontal="right" vertical="center"/>
      <protection locked="0"/>
    </xf>
    <xf numFmtId="1" fontId="7" fillId="6" borderId="58" xfId="0" applyNumberFormat="1" applyFont="1" applyFill="1" applyBorder="1" applyAlignment="1">
      <alignment horizontal="right" vertical="center"/>
    </xf>
    <xf numFmtId="2" fontId="12" fillId="0" borderId="28" xfId="0" applyNumberFormat="1" applyFont="1" applyBorder="1" applyAlignment="1">
      <alignment horizontal="right" vertical="center"/>
    </xf>
    <xf numFmtId="174" fontId="6" fillId="0" borderId="31" xfId="8" applyFont="1" applyBorder="1" applyProtection="1">
      <alignment vertical="top"/>
      <protection locked="0"/>
    </xf>
    <xf numFmtId="2" fontId="6" fillId="0" borderId="31" xfId="0" applyNumberFormat="1" applyFont="1" applyBorder="1" applyAlignment="1" applyProtection="1">
      <alignment horizontal="right" vertical="center"/>
      <protection locked="0"/>
    </xf>
    <xf numFmtId="2" fontId="12" fillId="9" borderId="31" xfId="0" applyNumberFormat="1" applyFont="1" applyFill="1" applyBorder="1" applyAlignment="1" applyProtection="1">
      <alignment horizontal="right" vertical="center"/>
      <protection locked="0"/>
    </xf>
    <xf numFmtId="1" fontId="15" fillId="0" borderId="68" xfId="0" applyNumberFormat="1" applyFont="1" applyBorder="1" applyAlignment="1">
      <alignment horizontal="right" vertical="center"/>
    </xf>
    <xf numFmtId="2" fontId="6" fillId="0" borderId="59" xfId="0" applyNumberFormat="1" applyFont="1" applyBorder="1" applyAlignment="1" applyProtection="1">
      <alignment horizontal="right" vertical="center"/>
      <protection locked="0"/>
    </xf>
    <xf numFmtId="2" fontId="12" fillId="0" borderId="31" xfId="0" applyNumberFormat="1" applyFont="1" applyBorder="1" applyAlignment="1" applyProtection="1">
      <alignment horizontal="right" vertical="center"/>
      <protection locked="0"/>
    </xf>
    <xf numFmtId="2" fontId="12" fillId="0" borderId="31" xfId="0" applyNumberFormat="1" applyFont="1" applyBorder="1" applyAlignment="1">
      <alignment horizontal="right" vertical="center"/>
    </xf>
    <xf numFmtId="2" fontId="7" fillId="6" borderId="58" xfId="0" applyNumberFormat="1" applyFont="1" applyFill="1" applyBorder="1" applyAlignment="1">
      <alignment horizontal="right" vertical="center"/>
    </xf>
    <xf numFmtId="2" fontId="15" fillId="9" borderId="31" xfId="0" applyNumberFormat="1" applyFont="1" applyFill="1" applyBorder="1" applyAlignment="1" applyProtection="1">
      <alignment horizontal="right" vertical="center"/>
      <protection locked="0"/>
    </xf>
    <xf numFmtId="2" fontId="6" fillId="0" borderId="31" xfId="0" applyNumberFormat="1" applyFont="1" applyFill="1" applyBorder="1" applyAlignment="1" applyProtection="1">
      <alignment horizontal="right" vertical="center"/>
      <protection locked="0"/>
    </xf>
    <xf numFmtId="174" fontId="7" fillId="10" borderId="58" xfId="8" applyFont="1" applyFill="1" applyBorder="1">
      <alignment vertical="top"/>
    </xf>
    <xf numFmtId="174" fontId="7" fillId="10" borderId="31" xfId="8" applyFont="1" applyFill="1" applyBorder="1">
      <alignment vertical="top"/>
    </xf>
    <xf numFmtId="170" fontId="6" fillId="0" borderId="63" xfId="2" applyFont="1" applyBorder="1" applyProtection="1">
      <alignment vertical="top"/>
      <protection locked="0"/>
    </xf>
    <xf numFmtId="170" fontId="7" fillId="6" borderId="57" xfId="2" applyFont="1" applyFill="1" applyBorder="1" applyProtection="1">
      <alignment vertical="top"/>
      <protection locked="0"/>
    </xf>
    <xf numFmtId="170" fontId="6" fillId="0" borderId="8" xfId="2" applyFont="1" applyBorder="1" applyProtection="1">
      <alignment vertical="top"/>
      <protection locked="0"/>
    </xf>
    <xf numFmtId="170" fontId="6" fillId="0" borderId="57" xfId="2" applyFont="1" applyBorder="1" applyProtection="1">
      <alignment vertical="top"/>
      <protection locked="0"/>
    </xf>
    <xf numFmtId="170" fontId="7" fillId="10" borderId="57" xfId="2" applyFont="1" applyFill="1" applyBorder="1" applyProtection="1">
      <alignment vertical="top"/>
      <protection locked="0"/>
    </xf>
    <xf numFmtId="170" fontId="7" fillId="10" borderId="23" xfId="2" applyFont="1" applyFill="1" applyBorder="1">
      <alignment vertical="top"/>
    </xf>
    <xf numFmtId="170" fontId="7" fillId="0" borderId="0" xfId="2" applyFont="1">
      <alignment vertical="top"/>
    </xf>
    <xf numFmtId="170" fontId="15" fillId="0" borderId="9" xfId="2" applyFont="1" applyBorder="1" applyProtection="1">
      <alignment vertical="top"/>
      <protection locked="0"/>
    </xf>
    <xf numFmtId="170" fontId="15" fillId="0" borderId="30" xfId="2" applyFont="1" applyBorder="1" applyProtection="1">
      <alignment vertical="top"/>
      <protection locked="0"/>
    </xf>
    <xf numFmtId="170" fontId="15" fillId="0" borderId="24" xfId="2" applyNumberFormat="1" applyFont="1" applyBorder="1">
      <alignment vertical="top"/>
    </xf>
    <xf numFmtId="170" fontId="6" fillId="0" borderId="0" xfId="2" applyFont="1" applyFill="1">
      <alignment vertical="top"/>
    </xf>
    <xf numFmtId="168" fontId="7" fillId="0" borderId="0" xfId="0" applyFont="1" applyFill="1">
      <alignment vertical="top"/>
    </xf>
    <xf numFmtId="170" fontId="15" fillId="0" borderId="21" xfId="2" applyNumberFormat="1" applyFont="1" applyBorder="1" applyProtection="1">
      <alignment vertical="top"/>
      <protection locked="0"/>
    </xf>
    <xf numFmtId="170" fontId="15" fillId="0" borderId="23" xfId="2" applyNumberFormat="1" applyFont="1" applyBorder="1" applyProtection="1">
      <alignment vertical="top"/>
      <protection locked="0"/>
    </xf>
    <xf numFmtId="167" fontId="15" fillId="0" borderId="23" xfId="0" applyNumberFormat="1" applyFont="1" applyBorder="1" applyAlignment="1" applyProtection="1">
      <alignment horizontal="center" vertical="center"/>
      <protection locked="0"/>
    </xf>
    <xf numFmtId="175" fontId="15" fillId="0" borderId="23" xfId="0" applyNumberFormat="1" applyFont="1" applyBorder="1" applyAlignment="1" applyProtection="1">
      <alignment horizontal="right"/>
      <protection locked="0"/>
    </xf>
    <xf numFmtId="170" fontId="6" fillId="9" borderId="24" xfId="2" applyFont="1" applyFill="1" applyBorder="1" applyProtection="1">
      <alignment vertical="top"/>
      <protection locked="0"/>
    </xf>
    <xf numFmtId="176" fontId="14" fillId="0" borderId="2" xfId="0" applyNumberFormat="1" applyFont="1" applyBorder="1" applyProtection="1">
      <alignment vertical="top"/>
      <protection locked="0"/>
    </xf>
    <xf numFmtId="176" fontId="14" fillId="0" borderId="2" xfId="0" applyNumberFormat="1" applyFont="1" applyFill="1" applyBorder="1" applyProtection="1">
      <alignment vertical="top"/>
      <protection locked="0"/>
    </xf>
    <xf numFmtId="176" fontId="14" fillId="0" borderId="2" xfId="0" applyNumberFormat="1" applyFont="1" applyBorder="1" applyAlignment="1" applyProtection="1">
      <alignment wrapText="1"/>
      <protection locked="0"/>
    </xf>
    <xf numFmtId="168" fontId="6" fillId="0" borderId="2" xfId="0" applyFont="1" applyBorder="1" applyAlignment="1" applyProtection="1">
      <alignment wrapText="1"/>
      <protection locked="0"/>
    </xf>
    <xf numFmtId="168" fontId="6" fillId="0" borderId="6" xfId="0" applyFont="1" applyBorder="1" applyProtection="1">
      <alignment vertical="top"/>
      <protection locked="0"/>
    </xf>
    <xf numFmtId="170" fontId="15" fillId="9" borderId="0" xfId="2" applyFont="1" applyFill="1" applyBorder="1" applyProtection="1">
      <alignment vertical="top"/>
      <protection locked="0"/>
    </xf>
    <xf numFmtId="170" fontId="15" fillId="9" borderId="0" xfId="2" applyNumberFormat="1" applyFont="1" applyFill="1" applyBorder="1" applyProtection="1">
      <alignment vertical="top"/>
      <protection locked="0"/>
    </xf>
    <xf numFmtId="168" fontId="6" fillId="9" borderId="0" xfId="0" applyFont="1" applyFill="1" applyBorder="1" applyProtection="1">
      <alignment vertical="top"/>
      <protection locked="0"/>
    </xf>
    <xf numFmtId="9" fontId="14" fillId="9" borderId="0" xfId="0" applyNumberFormat="1" applyFont="1" applyFill="1" applyBorder="1" applyAlignment="1" applyProtection="1">
      <alignment horizontal="center" vertical="center"/>
      <protection locked="0"/>
    </xf>
    <xf numFmtId="175" fontId="15" fillId="9" borderId="0" xfId="0" applyNumberFormat="1" applyFont="1" applyFill="1" applyBorder="1" applyAlignment="1" applyProtection="1">
      <alignment horizontal="right"/>
      <protection locked="0"/>
    </xf>
    <xf numFmtId="170" fontId="15" fillId="0" borderId="18" xfId="2" applyFont="1" applyFill="1" applyBorder="1">
      <alignment vertical="top"/>
    </xf>
    <xf numFmtId="170" fontId="6" fillId="0" borderId="18" xfId="2" applyFont="1" applyBorder="1" applyProtection="1">
      <alignment vertical="top"/>
      <protection locked="0"/>
    </xf>
    <xf numFmtId="170" fontId="15" fillId="0" borderId="18" xfId="2" applyFont="1" applyBorder="1" applyProtection="1">
      <alignment vertical="top"/>
      <protection locked="0"/>
    </xf>
    <xf numFmtId="167" fontId="6" fillId="0" borderId="18" xfId="0" applyNumberFormat="1" applyFont="1" applyBorder="1" applyAlignment="1" applyProtection="1">
      <alignment horizontal="center" vertical="center"/>
      <protection locked="0"/>
    </xf>
    <xf numFmtId="2" fontId="6" fillId="0" borderId="18" xfId="0" applyNumberFormat="1" applyFont="1" applyBorder="1" applyAlignment="1" applyProtection="1">
      <alignment horizontal="right"/>
      <protection locked="0"/>
    </xf>
    <xf numFmtId="170" fontId="15" fillId="0" borderId="17" xfId="2" applyFont="1" applyFill="1" applyBorder="1">
      <alignment vertical="top"/>
    </xf>
    <xf numFmtId="170" fontId="15" fillId="9" borderId="66" xfId="2" applyFont="1" applyFill="1" applyBorder="1" applyProtection="1">
      <alignment vertical="top"/>
      <protection locked="0"/>
    </xf>
    <xf numFmtId="4" fontId="15" fillId="0" borderId="48" xfId="0" applyNumberFormat="1" applyFont="1" applyBorder="1" applyAlignment="1" applyProtection="1">
      <alignment horizontal="right"/>
      <protection locked="0"/>
    </xf>
    <xf numFmtId="179" fontId="12" fillId="0" borderId="23" xfId="8" applyNumberFormat="1" applyFont="1" applyBorder="1">
      <alignment vertical="top"/>
    </xf>
    <xf numFmtId="179" fontId="15" fillId="9" borderId="16" xfId="0" applyNumberFormat="1" applyFont="1" applyFill="1" applyBorder="1" applyAlignment="1" applyProtection="1">
      <alignment horizontal="right"/>
      <protection locked="0"/>
    </xf>
    <xf numFmtId="179" fontId="12" fillId="0" borderId="23" xfId="5" applyNumberFormat="1" applyFont="1" applyBorder="1">
      <alignment vertical="top"/>
    </xf>
    <xf numFmtId="179" fontId="6" fillId="0" borderId="19" xfId="0" applyNumberFormat="1" applyFont="1" applyBorder="1" applyAlignment="1" applyProtection="1">
      <alignment horizontal="right"/>
      <protection locked="0"/>
    </xf>
    <xf numFmtId="179" fontId="6" fillId="0" borderId="61" xfId="0" applyNumberFormat="1" applyFont="1" applyBorder="1" applyAlignment="1" applyProtection="1">
      <alignment horizontal="right"/>
      <protection locked="0"/>
    </xf>
    <xf numFmtId="179" fontId="6" fillId="0" borderId="4" xfId="0" applyNumberFormat="1" applyFont="1" applyBorder="1" applyAlignment="1" applyProtection="1">
      <alignment horizontal="right"/>
      <protection locked="0"/>
    </xf>
    <xf numFmtId="179" fontId="7" fillId="6" borderId="51" xfId="0" applyNumberFormat="1" applyFont="1" applyFill="1" applyBorder="1" applyAlignment="1">
      <alignment horizontal="right" vertical="center"/>
    </xf>
    <xf numFmtId="179" fontId="15" fillId="0" borderId="21" xfId="0" applyNumberFormat="1" applyFont="1" applyBorder="1" applyAlignment="1" applyProtection="1">
      <alignment horizontal="right"/>
      <protection locked="0"/>
    </xf>
    <xf numFmtId="179" fontId="12" fillId="9" borderId="23" xfId="0" applyNumberFormat="1" applyFont="1" applyFill="1" applyBorder="1" applyAlignment="1" applyProtection="1">
      <alignment horizontal="right" vertical="center"/>
      <protection locked="0"/>
    </xf>
    <xf numFmtId="179" fontId="15" fillId="0" borderId="23" xfId="8" applyNumberFormat="1" applyFont="1" applyFill="1" applyBorder="1" applyProtection="1">
      <alignment vertical="top"/>
      <protection locked="0"/>
    </xf>
    <xf numFmtId="179" fontId="15" fillId="0" borderId="23" xfId="0" applyNumberFormat="1" applyFont="1" applyFill="1" applyBorder="1" applyAlignment="1" applyProtection="1">
      <alignment horizontal="right"/>
      <protection locked="0"/>
    </xf>
    <xf numFmtId="179" fontId="15" fillId="0" borderId="21" xfId="0" applyNumberFormat="1" applyFont="1" applyFill="1" applyBorder="1" applyAlignment="1" applyProtection="1">
      <alignment horizontal="right"/>
      <protection locked="0"/>
    </xf>
    <xf numFmtId="179" fontId="6" fillId="0" borderId="21" xfId="0" applyNumberFormat="1" applyFont="1" applyBorder="1" applyAlignment="1" applyProtection="1">
      <alignment horizontal="right"/>
      <protection locked="0"/>
    </xf>
    <xf numFmtId="179" fontId="15" fillId="9" borderId="23" xfId="0" applyNumberFormat="1" applyFont="1" applyFill="1" applyBorder="1" applyAlignment="1" applyProtection="1">
      <alignment horizontal="right" vertical="center"/>
      <protection locked="0"/>
    </xf>
    <xf numFmtId="179" fontId="6" fillId="0" borderId="23" xfId="0" applyNumberFormat="1" applyFont="1" applyBorder="1" applyProtection="1">
      <alignment vertical="top"/>
      <protection locked="0"/>
    </xf>
    <xf numFmtId="179" fontId="6" fillId="9" borderId="23" xfId="2" applyNumberFormat="1" applyFont="1" applyFill="1" applyBorder="1" applyProtection="1">
      <alignment vertical="top"/>
      <protection locked="0"/>
    </xf>
    <xf numFmtId="179" fontId="6" fillId="9" borderId="24" xfId="2" applyNumberFormat="1" applyFont="1" applyFill="1" applyBorder="1" applyProtection="1">
      <alignment vertical="top"/>
      <protection locked="0"/>
    </xf>
    <xf numFmtId="179" fontId="6" fillId="0" borderId="62" xfId="0" applyNumberFormat="1" applyFont="1" applyBorder="1" applyAlignment="1" applyProtection="1">
      <alignment horizontal="right"/>
      <protection locked="0"/>
    </xf>
    <xf numFmtId="179" fontId="6" fillId="0" borderId="30" xfId="0" applyNumberFormat="1" applyFont="1" applyBorder="1" applyAlignment="1" applyProtection="1">
      <alignment horizontal="right"/>
      <protection locked="0"/>
    </xf>
    <xf numFmtId="179" fontId="7" fillId="10" borderId="9" xfId="8" applyNumberFormat="1" applyFont="1" applyFill="1" applyBorder="1">
      <alignment vertical="top"/>
    </xf>
    <xf numFmtId="180" fontId="15" fillId="0" borderId="33" xfId="0" applyNumberFormat="1" applyFont="1" applyBorder="1" applyAlignment="1" applyProtection="1">
      <alignment horizontal="right"/>
      <protection locked="0"/>
    </xf>
    <xf numFmtId="179" fontId="7" fillId="10" borderId="4" xfId="8" applyNumberFormat="1" applyFont="1" applyFill="1" applyBorder="1">
      <alignment vertical="top"/>
    </xf>
    <xf numFmtId="174" fontId="7" fillId="10" borderId="4" xfId="8" applyNumberFormat="1" applyFont="1" applyFill="1" applyBorder="1">
      <alignment vertical="top"/>
    </xf>
    <xf numFmtId="182" fontId="12" fillId="0" borderId="23" xfId="2" applyNumberFormat="1" applyFont="1" applyBorder="1">
      <alignment vertical="top"/>
    </xf>
    <xf numFmtId="181" fontId="6" fillId="0" borderId="23" xfId="0" applyNumberFormat="1" applyFont="1" applyBorder="1" applyAlignment="1" applyProtection="1">
      <alignment horizontal="center" vertical="center"/>
      <protection locked="0"/>
    </xf>
    <xf numFmtId="182" fontId="15" fillId="0" borderId="23" xfId="2" applyNumberFormat="1" applyFont="1" applyBorder="1">
      <alignment vertical="top"/>
    </xf>
    <xf numFmtId="182" fontId="6" fillId="0" borderId="23" xfId="0" applyNumberFormat="1" applyFont="1" applyBorder="1" applyAlignment="1" applyProtection="1">
      <alignment horizontal="center" vertical="center"/>
      <protection locked="0"/>
    </xf>
    <xf numFmtId="182" fontId="12" fillId="9" borderId="23" xfId="0" applyNumberFormat="1" applyFont="1" applyFill="1" applyBorder="1" applyAlignment="1" applyProtection="1">
      <alignment horizontal="right" vertical="center"/>
      <protection locked="0"/>
    </xf>
    <xf numFmtId="182" fontId="15" fillId="0" borderId="23" xfId="8" applyNumberFormat="1" applyFont="1" applyBorder="1">
      <alignment vertical="top"/>
    </xf>
    <xf numFmtId="182" fontId="6" fillId="0" borderId="23" xfId="8" applyNumberFormat="1" applyFont="1" applyBorder="1" applyProtection="1">
      <alignment vertical="top"/>
      <protection locked="0"/>
    </xf>
    <xf numFmtId="182" fontId="15" fillId="0" borderId="11" xfId="2" applyNumberFormat="1" applyFont="1" applyBorder="1" applyProtection="1">
      <alignment vertical="top"/>
      <protection locked="0"/>
    </xf>
    <xf numFmtId="182" fontId="6" fillId="0" borderId="11" xfId="0" applyNumberFormat="1" applyFont="1" applyBorder="1" applyAlignment="1" applyProtection="1">
      <alignment horizontal="center" vertical="center"/>
      <protection locked="0"/>
    </xf>
    <xf numFmtId="182" fontId="15" fillId="0" borderId="3" xfId="2" applyNumberFormat="1" applyFont="1" applyBorder="1" applyProtection="1">
      <alignment vertical="top"/>
      <protection locked="0"/>
    </xf>
    <xf numFmtId="182" fontId="6" fillId="0" borderId="3" xfId="0" applyNumberFormat="1" applyFont="1" applyBorder="1" applyAlignment="1" applyProtection="1">
      <alignment horizontal="center" vertical="center"/>
      <protection locked="0"/>
    </xf>
    <xf numFmtId="182" fontId="16" fillId="6" borderId="9" xfId="2" applyNumberFormat="1" applyFont="1" applyFill="1" applyBorder="1" applyProtection="1">
      <alignment vertical="top"/>
      <protection locked="0"/>
    </xf>
    <xf numFmtId="182" fontId="7" fillId="6" borderId="9" xfId="0" applyNumberFormat="1" applyFont="1" applyFill="1" applyBorder="1" applyAlignment="1" applyProtection="1">
      <alignment horizontal="center" vertical="center"/>
      <protection locked="0"/>
    </xf>
    <xf numFmtId="182" fontId="15" fillId="0" borderId="21" xfId="2" applyNumberFormat="1" applyFont="1" applyBorder="1">
      <alignment vertical="top"/>
    </xf>
    <xf numFmtId="182" fontId="15" fillId="0" borderId="23" xfId="2" applyNumberFormat="1" applyFont="1" applyBorder="1" applyProtection="1">
      <alignment vertical="top"/>
      <protection locked="0"/>
    </xf>
    <xf numFmtId="182" fontId="15" fillId="0" borderId="23" xfId="0" applyNumberFormat="1" applyFont="1" applyBorder="1" applyAlignment="1" applyProtection="1">
      <alignment horizontal="center" vertical="center"/>
      <protection locked="0"/>
    </xf>
    <xf numFmtId="182" fontId="15" fillId="9" borderId="23" xfId="0" applyNumberFormat="1" applyFont="1" applyFill="1" applyBorder="1" applyAlignment="1" applyProtection="1">
      <alignment horizontal="right" vertical="center"/>
      <protection locked="0"/>
    </xf>
    <xf numFmtId="182" fontId="15" fillId="0" borderId="23" xfId="2" applyNumberFormat="1" applyFont="1" applyFill="1" applyBorder="1" applyProtection="1">
      <alignment vertical="top"/>
      <protection locked="0"/>
    </xf>
    <xf numFmtId="182" fontId="15" fillId="0" borderId="23" xfId="2" applyNumberFormat="1" applyFont="1" applyFill="1" applyBorder="1">
      <alignment vertical="top"/>
    </xf>
    <xf numFmtId="170" fontId="6" fillId="0" borderId="23" xfId="0" applyNumberFormat="1" applyFont="1" applyBorder="1" applyAlignment="1" applyProtection="1">
      <alignment horizontal="center" vertical="center"/>
      <protection locked="0"/>
    </xf>
    <xf numFmtId="182" fontId="6" fillId="0" borderId="21" xfId="0" applyNumberFormat="1" applyFont="1" applyBorder="1" applyAlignment="1" applyProtection="1">
      <alignment horizontal="center" vertical="center"/>
      <protection locked="0"/>
    </xf>
    <xf numFmtId="182" fontId="12" fillId="0" borderId="23" xfId="0" applyNumberFormat="1" applyFont="1" applyBorder="1" applyAlignment="1">
      <alignment horizontal="center" vertical="center"/>
    </xf>
    <xf numFmtId="182" fontId="15" fillId="0" borderId="23" xfId="0" applyNumberFormat="1" applyFont="1" applyFill="1" applyBorder="1" applyAlignment="1" applyProtection="1">
      <alignment horizontal="center" vertical="center"/>
      <protection locked="0"/>
    </xf>
    <xf numFmtId="170" fontId="6" fillId="0" borderId="23" xfId="0" applyNumberFormat="1" applyFont="1" applyFill="1" applyBorder="1" applyAlignment="1" applyProtection="1">
      <alignment horizontal="center" vertical="center"/>
      <protection locked="0"/>
    </xf>
    <xf numFmtId="182" fontId="15" fillId="0" borderId="23" xfId="0" applyNumberFormat="1" applyFont="1" applyBorder="1" applyAlignment="1">
      <alignment horizontal="center" vertical="center"/>
    </xf>
    <xf numFmtId="168" fontId="8" fillId="11" borderId="51" xfId="0" applyFont="1" applyFill="1" applyBorder="1" applyAlignment="1">
      <alignment horizontal="center" vertical="center" wrapText="1"/>
    </xf>
    <xf numFmtId="168" fontId="8" fillId="11" borderId="9" xfId="0" applyFont="1" applyFill="1" applyBorder="1" applyAlignment="1">
      <alignment horizontal="center" vertical="center" wrapText="1"/>
    </xf>
    <xf numFmtId="168" fontId="8" fillId="11" borderId="52" xfId="0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 wrapText="1"/>
    </xf>
    <xf numFmtId="170" fontId="7" fillId="0" borderId="3" xfId="2" applyFont="1" applyFill="1" applyBorder="1" applyProtection="1">
      <alignment vertical="top"/>
      <protection locked="0"/>
    </xf>
    <xf numFmtId="168" fontId="17" fillId="0" borderId="0" xfId="0" applyFont="1">
      <alignment vertical="top"/>
    </xf>
    <xf numFmtId="168" fontId="3" fillId="0" borderId="3" xfId="0" applyFont="1" applyBorder="1" applyAlignment="1">
      <alignment horizontal="center" vertical="center"/>
    </xf>
    <xf numFmtId="168" fontId="8" fillId="4" borderId="7" xfId="0" applyFont="1" applyFill="1" applyBorder="1" applyAlignment="1">
      <alignment horizontal="center" vertical="center" wrapText="1"/>
    </xf>
    <xf numFmtId="168" fontId="8" fillId="4" borderId="8" xfId="0" applyFont="1" applyFill="1" applyBorder="1" applyAlignment="1">
      <alignment horizontal="center" vertical="center" wrapText="1"/>
    </xf>
    <xf numFmtId="168" fontId="8" fillId="4" borderId="20" xfId="0" applyFont="1" applyFill="1" applyBorder="1" applyAlignment="1">
      <alignment horizontal="center" vertical="center" wrapText="1"/>
    </xf>
    <xf numFmtId="168" fontId="8" fillId="4" borderId="7" xfId="0" applyFont="1" applyFill="1" applyBorder="1" applyAlignment="1">
      <alignment horizontal="center" vertical="center"/>
    </xf>
    <xf numFmtId="168" fontId="8" fillId="4" borderId="8" xfId="0" applyFont="1" applyFill="1" applyBorder="1" applyAlignment="1">
      <alignment horizontal="center" vertical="center"/>
    </xf>
    <xf numFmtId="168" fontId="7" fillId="0" borderId="3" xfId="0" applyFont="1" applyBorder="1" applyAlignment="1">
      <alignment horizontal="center" vertical="center"/>
    </xf>
    <xf numFmtId="168" fontId="8" fillId="4" borderId="1" xfId="0" applyFont="1" applyFill="1" applyBorder="1" applyAlignment="1">
      <alignment horizontal="center" vertical="center" wrapText="1"/>
    </xf>
    <xf numFmtId="168" fontId="8" fillId="4" borderId="25" xfId="0" applyFont="1" applyFill="1" applyBorder="1" applyAlignment="1">
      <alignment horizontal="center" vertical="center" wrapText="1"/>
    </xf>
    <xf numFmtId="168" fontId="8" fillId="4" borderId="4" xfId="0" applyFont="1" applyFill="1" applyBorder="1" applyAlignment="1">
      <alignment horizontal="center" vertical="center" wrapText="1"/>
    </xf>
    <xf numFmtId="168" fontId="8" fillId="4" borderId="30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/>
    </xf>
    <xf numFmtId="2" fontId="8" fillId="4" borderId="26" xfId="0" applyNumberFormat="1" applyFont="1" applyFill="1" applyBorder="1" applyAlignment="1">
      <alignment horizontal="center" vertical="center"/>
    </xf>
    <xf numFmtId="2" fontId="8" fillId="4" borderId="27" xfId="0" applyNumberFormat="1" applyFont="1" applyFill="1" applyBorder="1" applyAlignment="1">
      <alignment horizontal="center" vertical="center"/>
    </xf>
    <xf numFmtId="168" fontId="8" fillId="4" borderId="28" xfId="0" applyFont="1" applyFill="1" applyBorder="1" applyAlignment="1">
      <alignment horizontal="center" vertical="center" wrapText="1"/>
    </xf>
    <xf numFmtId="168" fontId="8" fillId="4" borderId="29" xfId="0" applyFont="1" applyFill="1" applyBorder="1" applyAlignment="1">
      <alignment horizontal="center" vertical="center" wrapText="1"/>
    </xf>
    <xf numFmtId="168" fontId="8" fillId="4" borderId="22" xfId="0" applyFont="1" applyFill="1" applyBorder="1" applyAlignment="1">
      <alignment horizontal="center" vertical="center" wrapText="1"/>
    </xf>
    <xf numFmtId="39" fontId="8" fillId="4" borderId="4" xfId="0" applyNumberFormat="1" applyFont="1" applyFill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168" fontId="8" fillId="4" borderId="3" xfId="0" applyFont="1" applyFill="1" applyBorder="1" applyAlignment="1">
      <alignment horizontal="center" vertical="center" wrapText="1"/>
    </xf>
    <xf numFmtId="2" fontId="8" fillId="4" borderId="30" xfId="0" applyNumberFormat="1" applyFont="1" applyFill="1" applyBorder="1" applyAlignment="1">
      <alignment horizontal="center" vertical="center" wrapText="1"/>
    </xf>
    <xf numFmtId="39" fontId="8" fillId="4" borderId="3" xfId="0" applyNumberFormat="1" applyFont="1" applyFill="1" applyBorder="1" applyAlignment="1">
      <alignment horizontal="center" vertical="center" wrapText="1"/>
    </xf>
    <xf numFmtId="39" fontId="8" fillId="4" borderId="3" xfId="0" applyNumberFormat="1" applyFont="1" applyFill="1" applyBorder="1" applyAlignment="1">
      <alignment horizontal="center" vertical="center"/>
    </xf>
    <xf numFmtId="39" fontId="8" fillId="4" borderId="30" xfId="0" applyNumberFormat="1" applyFont="1" applyFill="1" applyBorder="1" applyAlignment="1">
      <alignment horizontal="center" vertical="center"/>
    </xf>
    <xf numFmtId="39" fontId="8" fillId="4" borderId="32" xfId="0" applyNumberFormat="1" applyFont="1" applyFill="1" applyBorder="1" applyAlignment="1">
      <alignment horizontal="center"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0" fontId="7" fillId="4" borderId="48" xfId="4" applyFont="1" applyFill="1" applyBorder="1" applyAlignment="1">
      <alignment horizontal="center" vertical="center"/>
    </xf>
    <xf numFmtId="39" fontId="7" fillId="4" borderId="1" xfId="0" applyNumberFormat="1" applyFont="1" applyFill="1" applyBorder="1" applyAlignment="1" applyProtection="1">
      <alignment horizontal="center" vertical="center"/>
      <protection hidden="1"/>
    </xf>
    <xf numFmtId="39" fontId="7" fillId="4" borderId="49" xfId="0" applyNumberFormat="1" applyFont="1" applyFill="1" applyBorder="1" applyAlignment="1" applyProtection="1">
      <alignment horizontal="center" vertical="center"/>
      <protection hidden="1"/>
    </xf>
    <xf numFmtId="39" fontId="7" fillId="4" borderId="25" xfId="0" applyNumberFormat="1" applyFont="1" applyFill="1" applyBorder="1" applyAlignment="1" applyProtection="1">
      <alignment horizontal="center" vertical="center"/>
      <protection hidden="1"/>
    </xf>
    <xf numFmtId="168" fontId="7" fillId="4" borderId="31" xfId="0" applyFont="1" applyFill="1" applyBorder="1" applyAlignment="1">
      <alignment horizontal="center" vertical="center" wrapText="1"/>
    </xf>
    <xf numFmtId="168" fontId="7" fillId="4" borderId="50" xfId="0" applyFont="1" applyFill="1" applyBorder="1" applyAlignment="1">
      <alignment horizontal="center" vertical="center" wrapText="1"/>
    </xf>
    <xf numFmtId="168" fontId="7" fillId="4" borderId="32" xfId="0" applyFont="1" applyFill="1" applyBorder="1" applyAlignment="1">
      <alignment horizontal="center" vertical="center" wrapText="1"/>
    </xf>
    <xf numFmtId="39" fontId="7" fillId="4" borderId="4" xfId="0" applyNumberFormat="1" applyFont="1" applyFill="1" applyBorder="1" applyAlignment="1">
      <alignment horizontal="center" vertical="center" wrapText="1"/>
    </xf>
    <xf numFmtId="39" fontId="7" fillId="4" borderId="3" xfId="0" applyNumberFormat="1" applyFont="1" applyFill="1" applyBorder="1" applyAlignment="1">
      <alignment horizontal="center" vertical="center" wrapText="1"/>
    </xf>
    <xf numFmtId="168" fontId="7" fillId="4" borderId="3" xfId="0" applyFont="1" applyFill="1" applyBorder="1" applyAlignment="1">
      <alignment horizontal="center" vertical="center" wrapText="1"/>
    </xf>
    <xf numFmtId="39" fontId="7" fillId="4" borderId="3" xfId="0" applyNumberFormat="1" applyFont="1" applyFill="1" applyBorder="1" applyAlignment="1">
      <alignment horizontal="center" vertical="center"/>
    </xf>
    <xf numFmtId="39" fontId="7" fillId="4" borderId="30" xfId="0" applyNumberFormat="1" applyFont="1" applyFill="1" applyBorder="1" applyAlignment="1">
      <alignment horizontal="center" vertical="center"/>
    </xf>
    <xf numFmtId="168" fontId="8" fillId="4" borderId="64" xfId="0" applyFont="1" applyFill="1" applyBorder="1" applyAlignment="1">
      <alignment horizontal="center" vertical="center" wrapText="1"/>
    </xf>
    <xf numFmtId="168" fontId="8" fillId="4" borderId="12" xfId="0" applyFont="1" applyFill="1" applyBorder="1" applyAlignment="1">
      <alignment horizontal="center" vertical="center" wrapText="1"/>
    </xf>
    <xf numFmtId="168" fontId="8" fillId="4" borderId="21" xfId="0" applyFont="1" applyFill="1" applyBorder="1" applyAlignment="1">
      <alignment horizontal="center" vertical="center" wrapText="1"/>
    </xf>
    <xf numFmtId="168" fontId="8" fillId="4" borderId="23" xfId="0" applyFont="1" applyFill="1" applyBorder="1" applyAlignment="1">
      <alignment horizontal="center" vertical="center" wrapText="1"/>
    </xf>
    <xf numFmtId="168" fontId="8" fillId="4" borderId="57" xfId="0" applyFont="1" applyFill="1" applyBorder="1" applyAlignment="1">
      <alignment horizontal="center" vertical="center" wrapText="1"/>
    </xf>
    <xf numFmtId="0" fontId="8" fillId="4" borderId="21" xfId="0" applyNumberFormat="1" applyFont="1" applyFill="1" applyBorder="1" applyAlignment="1">
      <alignment horizontal="center" vertical="center" wrapText="1"/>
    </xf>
    <xf numFmtId="0" fontId="8" fillId="4" borderId="57" xfId="0" applyNumberFormat="1" applyFont="1" applyFill="1" applyBorder="1" applyAlignment="1">
      <alignment horizontal="center" vertical="center" wrapText="1"/>
    </xf>
    <xf numFmtId="168" fontId="8" fillId="4" borderId="58" xfId="0" applyFont="1" applyFill="1" applyBorder="1" applyAlignment="1">
      <alignment horizontal="center" vertical="center" wrapText="1"/>
    </xf>
    <xf numFmtId="168" fontId="8" fillId="4" borderId="49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right" vertical="center" wrapText="1"/>
    </xf>
    <xf numFmtId="2" fontId="8" fillId="4" borderId="51" xfId="0" applyNumberFormat="1" applyFont="1" applyFill="1" applyBorder="1" applyAlignment="1">
      <alignment horizontal="right" vertical="center" wrapText="1"/>
    </xf>
    <xf numFmtId="168" fontId="8" fillId="7" borderId="9" xfId="0" applyFont="1" applyFill="1" applyBorder="1" applyAlignment="1">
      <alignment horizontal="center" vertical="center" wrapText="1"/>
    </xf>
    <xf numFmtId="168" fontId="8" fillId="7" borderId="11" xfId="0" applyFont="1" applyFill="1" applyBorder="1" applyAlignment="1">
      <alignment horizontal="center" vertical="center" wrapText="1"/>
    </xf>
    <xf numFmtId="39" fontId="8" fillId="7" borderId="9" xfId="0" applyNumberFormat="1" applyFont="1" applyFill="1" applyBorder="1" applyAlignment="1">
      <alignment horizontal="center" vertical="center"/>
    </xf>
    <xf numFmtId="39" fontId="8" fillId="7" borderId="11" xfId="0" applyNumberFormat="1" applyFont="1" applyFill="1" applyBorder="1" applyAlignment="1">
      <alignment horizontal="center" vertical="center"/>
    </xf>
    <xf numFmtId="39" fontId="8" fillId="7" borderId="50" xfId="0" applyNumberFormat="1" applyFont="1" applyFill="1" applyBorder="1" applyAlignment="1">
      <alignment horizontal="center" vertical="center"/>
    </xf>
    <xf numFmtId="39" fontId="8" fillId="7" borderId="32" xfId="0" applyNumberFormat="1" applyFont="1" applyFill="1" applyBorder="1" applyAlignment="1">
      <alignment horizontal="center" vertical="center"/>
    </xf>
    <xf numFmtId="168" fontId="8" fillId="7" borderId="3" xfId="0" applyFont="1" applyFill="1" applyBorder="1" applyAlignment="1">
      <alignment horizontal="center" vertical="center" wrapText="1"/>
    </xf>
    <xf numFmtId="39" fontId="8" fillId="7" borderId="3" xfId="0" applyNumberFormat="1" applyFont="1" applyFill="1" applyBorder="1" applyAlignment="1">
      <alignment horizontal="center" vertical="center"/>
    </xf>
    <xf numFmtId="39" fontId="8" fillId="7" borderId="48" xfId="0" applyNumberFormat="1" applyFont="1" applyFill="1" applyBorder="1" applyAlignment="1">
      <alignment horizontal="center" vertical="center"/>
    </xf>
    <xf numFmtId="168" fontId="7" fillId="4" borderId="3" xfId="0" applyFont="1" applyFill="1" applyBorder="1" applyAlignment="1">
      <alignment horizontal="center" vertical="center"/>
    </xf>
    <xf numFmtId="2" fontId="6" fillId="0" borderId="3" xfId="0" applyNumberFormat="1" applyFont="1" applyBorder="1" applyAlignment="1" applyProtection="1">
      <alignment horizontal="right" vertical="center"/>
      <protection locked="0"/>
    </xf>
  </cellXfs>
  <cellStyles count="9">
    <cellStyle name="Comma" xfId="1" builtinId="3"/>
    <cellStyle name="DateLong" xfId="6"/>
    <cellStyle name="DateShort" xfId="7"/>
    <cellStyle name="Factor" xfId="5"/>
    <cellStyle name="Hyperlink" xfId="3" builtinId="8"/>
    <cellStyle name="Normal" xfId="0" builtinId="0" customBuiltin="1"/>
    <cellStyle name="Normal_FORMATS 5 YEAR ALOKE" xfId="4"/>
    <cellStyle name="Percent" xfId="2" builtinId="5" customBuiltin="1"/>
    <cellStyle name="Year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itia207\Documents\Old%20Projects\CoS\Client%20CoS\CoS_Formats_FY18-19.final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babariya002\Downloads\Miscllaneous\DISCOM\Tariff%20Filings\CoS%20model\2024\GDC_CoS_Model_24_27.11_Final_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itia207\Documents\Old%20Projects\CoS\Client%20CoS\@COS%20Model_New\Modified%20COS_TSSPDCL%2016-17%20V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babariya002\Downloads\Miscllaneous\DISCOM\Tariff%20Filings\CoS%20model\2024\ARR%20model%20FY24_26-1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%20RAC\Downloads\Load%20Shape%20Synthesis_TSSPDCL%20FY24_27.11_Final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1| New Consumer Categories"/>
      <sheetName val="2|ARR"/>
      <sheetName val="3| Percent Cost Allocation"/>
      <sheetName val="4|Cost Allocation Factor"/>
      <sheetName val="5|Transmission Contracts"/>
      <sheetName val="6|Losses"/>
      <sheetName val="7|Asset Base Allocation"/>
    </sheetNames>
    <sheetDataSet>
      <sheetData sheetId="0">
        <row r="41">
          <cell r="G41" t="str">
            <v>FY 2016-17</v>
          </cell>
        </row>
        <row r="42">
          <cell r="G42" t="str">
            <v>FY 2017-18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SSPDCL&gt;&gt;"/>
      <sheetName val="SPDCL_Switch_Selection"/>
      <sheetName val="SPDCL_Output"/>
      <sheetName val="SPDCL_Inp_Category"/>
      <sheetName val="SPDCL_Inp_Losses"/>
      <sheetName val="SPDCL_Cost Alloc_Factors"/>
      <sheetName val="SPDCL_Gen_Cost_Alloc"/>
      <sheetName val="SPDCL_Trans_Cost_Alloc"/>
      <sheetName val="SPDCL_Dist_Cost_Alloc"/>
      <sheetName val="SPDCL_Retail_Supply_Cost_Alloc"/>
      <sheetName val="SP Allocation percentages"/>
      <sheetName val="TSSPDCL&lt;&lt;"/>
      <sheetName val="TSNPDCL&gt;&gt;"/>
      <sheetName val="NPDCL_Switch_Selection"/>
      <sheetName val="NPDCL_Output"/>
      <sheetName val="NPDCL_Inp_Category"/>
      <sheetName val="NPDCL_Inp_Losses"/>
      <sheetName val="NPDCL_Cost Alloc_Factors"/>
      <sheetName val="NPDCL_Gen_Cost_Alloc"/>
      <sheetName val="NPDCL_Trans_Cost_Alloc"/>
      <sheetName val="NPDCL_Dist_Cost_Alloc"/>
      <sheetName val="NPDCL_Retail_Supply_Cost_Alloc"/>
      <sheetName val="NP Allocation percentages"/>
      <sheetName val="TSNPDCL&lt;&lt;"/>
      <sheetName val="Comparison"/>
      <sheetName val="Sheet1"/>
    </sheetNames>
    <sheetDataSet>
      <sheetData sheetId="0"/>
      <sheetData sheetId="1">
        <row r="36">
          <cell r="G36">
            <v>12023.373205108655</v>
          </cell>
        </row>
        <row r="37">
          <cell r="G37">
            <v>15587.854292263703</v>
          </cell>
        </row>
        <row r="38">
          <cell r="G38">
            <v>43.763132546567185</v>
          </cell>
        </row>
        <row r="48">
          <cell r="G48">
            <v>304.70935418107291</v>
          </cell>
        </row>
        <row r="49">
          <cell r="G49">
            <v>42.825100000000006</v>
          </cell>
        </row>
        <row r="50">
          <cell r="G50">
            <v>0</v>
          </cell>
        </row>
      </sheetData>
      <sheetData sheetId="2">
        <row r="9">
          <cell r="AA9">
            <v>8744.6180683164148</v>
          </cell>
          <cell r="AF9">
            <v>8.2907320507552527</v>
          </cell>
        </row>
        <row r="10">
          <cell r="AA10">
            <v>2922.9093746389908</v>
          </cell>
          <cell r="AF10">
            <v>8.3876013268341314</v>
          </cell>
        </row>
        <row r="11">
          <cell r="AA11">
            <v>837.68766257698314</v>
          </cell>
          <cell r="AF11">
            <v>8.5472857855951752</v>
          </cell>
        </row>
        <row r="12">
          <cell r="AA12">
            <v>8.519672605470177</v>
          </cell>
          <cell r="AF12">
            <v>8.4854778507647701</v>
          </cell>
        </row>
        <row r="13">
          <cell r="AA13">
            <v>8968.3282097403844</v>
          </cell>
          <cell r="AF13">
            <v>8.4679368726111797</v>
          </cell>
        </row>
        <row r="14">
          <cell r="AA14">
            <v>387.56766074425053</v>
          </cell>
          <cell r="AF14">
            <v>8.0811471724863679</v>
          </cell>
        </row>
        <row r="15">
          <cell r="AA15">
            <v>176.98223953038524</v>
          </cell>
          <cell r="AF15">
            <v>9.2346922066530812</v>
          </cell>
        </row>
        <row r="16">
          <cell r="AA16">
            <v>1.7435130382663688</v>
          </cell>
          <cell r="AF16">
            <v>10.625406430283149</v>
          </cell>
        </row>
        <row r="17">
          <cell r="AA17">
            <v>0</v>
          </cell>
          <cell r="AF17">
            <v>0</v>
          </cell>
        </row>
        <row r="23">
          <cell r="AA23">
            <v>3031.6286710523045</v>
          </cell>
          <cell r="AF23">
            <v>6.5880464664493488</v>
          </cell>
        </row>
        <row r="24">
          <cell r="AA24">
            <v>0.2984596109715304</v>
          </cell>
          <cell r="AF24">
            <v>7.2777276510980338</v>
          </cell>
        </row>
        <row r="25">
          <cell r="AA25">
            <v>1343.1654726922454</v>
          </cell>
          <cell r="AF25">
            <v>6.2875210808724225</v>
          </cell>
        </row>
        <row r="26">
          <cell r="AA26">
            <v>2.996426992000405</v>
          </cell>
          <cell r="AF26">
            <v>6.2824790255677909</v>
          </cell>
        </row>
        <row r="27">
          <cell r="AA27">
            <v>124.14196000211936</v>
          </cell>
          <cell r="AF27">
            <v>6.3240669156682667</v>
          </cell>
        </row>
        <row r="28">
          <cell r="AA28">
            <v>124.30264835871886</v>
          </cell>
          <cell r="AF28">
            <v>6.2894289802696282</v>
          </cell>
        </row>
        <row r="29">
          <cell r="AA29">
            <v>118.25639153982706</v>
          </cell>
          <cell r="AF29">
            <v>6.6769807681491464</v>
          </cell>
        </row>
        <row r="30">
          <cell r="AA30">
            <v>0</v>
          </cell>
          <cell r="AF30">
            <v>0</v>
          </cell>
        </row>
        <row r="36">
          <cell r="AA36">
            <v>3805.2181959061431</v>
          </cell>
          <cell r="AF36">
            <v>5.6922305888755034</v>
          </cell>
        </row>
        <row r="37">
          <cell r="AA37">
            <v>29.399392995997459</v>
          </cell>
          <cell r="AF37">
            <v>5.2539904132277391</v>
          </cell>
        </row>
        <row r="38">
          <cell r="AA38">
            <v>694.76567119878166</v>
          </cell>
          <cell r="AF38">
            <v>5.65418432582611</v>
          </cell>
        </row>
        <row r="39">
          <cell r="AA39">
            <v>0</v>
          </cell>
          <cell r="AF39">
            <v>0</v>
          </cell>
        </row>
        <row r="40">
          <cell r="AA40">
            <v>175.519458701556</v>
          </cell>
          <cell r="AF40">
            <v>5.9993624790649456</v>
          </cell>
        </row>
        <row r="41">
          <cell r="AA41">
            <v>89.140992903365969</v>
          </cell>
          <cell r="AF41">
            <v>6.199779465725733</v>
          </cell>
        </row>
        <row r="42">
          <cell r="AA42">
            <v>24.385291723990363</v>
          </cell>
          <cell r="AF42">
            <v>5.6603006258053226</v>
          </cell>
        </row>
        <row r="43">
          <cell r="AA43">
            <v>0</v>
          </cell>
          <cell r="AF43">
            <v>0</v>
          </cell>
        </row>
        <row r="49">
          <cell r="AA49">
            <v>2616.1010269725516</v>
          </cell>
          <cell r="AF49">
            <v>5.0173157154920345</v>
          </cell>
        </row>
        <row r="50">
          <cell r="AA50">
            <v>117.36421624248617</v>
          </cell>
          <cell r="AF50">
            <v>5.0126080494211394</v>
          </cell>
        </row>
        <row r="51">
          <cell r="AA51">
            <v>29.250992690958693</v>
          </cell>
          <cell r="AF51">
            <v>5.6642877864430821</v>
          </cell>
        </row>
        <row r="52">
          <cell r="AA52">
            <v>28.842914811636906</v>
          </cell>
          <cell r="AF52">
            <v>4.9277522084714542</v>
          </cell>
        </row>
        <row r="53">
          <cell r="AA53">
            <v>2181.3245090238447</v>
          </cell>
          <cell r="AF53">
            <v>5.3612663642299427</v>
          </cell>
        </row>
        <row r="54">
          <cell r="AA54">
            <v>311.25220070341544</v>
          </cell>
          <cell r="AF54">
            <v>5.4961452332364864</v>
          </cell>
        </row>
        <row r="55">
          <cell r="AA55">
            <v>60.242167342828758</v>
          </cell>
          <cell r="AF55">
            <v>5.4765606675298866</v>
          </cell>
        </row>
        <row r="56">
          <cell r="AA56">
            <v>0</v>
          </cell>
        </row>
        <row r="57">
          <cell r="AA57">
            <v>0</v>
          </cell>
          <cell r="AF57">
            <v>0</v>
          </cell>
        </row>
      </sheetData>
      <sheetData sheetId="3"/>
      <sheetData sheetId="4"/>
      <sheetData sheetId="5">
        <row r="125">
          <cell r="G125">
            <v>27654.990629918924</v>
          </cell>
        </row>
        <row r="126">
          <cell r="I126">
            <v>1</v>
          </cell>
          <cell r="J126">
            <v>0</v>
          </cell>
          <cell r="K126">
            <v>0</v>
          </cell>
        </row>
        <row r="127">
          <cell r="I127">
            <v>0</v>
          </cell>
          <cell r="J127">
            <v>1</v>
          </cell>
          <cell r="K127">
            <v>0</v>
          </cell>
        </row>
        <row r="128">
          <cell r="I128">
            <v>1</v>
          </cell>
          <cell r="J128">
            <v>0</v>
          </cell>
        </row>
        <row r="133">
          <cell r="K133">
            <v>0</v>
          </cell>
        </row>
        <row r="135">
          <cell r="G135">
            <v>2670.27062544</v>
          </cell>
          <cell r="I135">
            <v>1</v>
          </cell>
          <cell r="J135">
            <v>0</v>
          </cell>
          <cell r="K135">
            <v>0</v>
          </cell>
        </row>
        <row r="136">
          <cell r="G136">
            <v>1081.9829044611215</v>
          </cell>
          <cell r="J136">
            <v>0</v>
          </cell>
          <cell r="K136">
            <v>0</v>
          </cell>
        </row>
        <row r="137">
          <cell r="G137">
            <v>32.804848655768012</v>
          </cell>
          <cell r="I137">
            <v>1</v>
          </cell>
          <cell r="J137">
            <v>0</v>
          </cell>
          <cell r="K137">
            <v>0</v>
          </cell>
        </row>
        <row r="138">
          <cell r="G138">
            <v>304.70935418107291</v>
          </cell>
          <cell r="I138">
            <v>0</v>
          </cell>
          <cell r="J138">
            <v>1</v>
          </cell>
          <cell r="K138">
            <v>0</v>
          </cell>
          <cell r="BH138">
            <v>0</v>
          </cell>
          <cell r="BI138">
            <v>304.70935418107291</v>
          </cell>
          <cell r="BJ138">
            <v>0</v>
          </cell>
        </row>
        <row r="139">
          <cell r="G139">
            <v>42.825100000000006</v>
          </cell>
          <cell r="I139">
            <v>0</v>
          </cell>
          <cell r="J139">
            <v>0</v>
          </cell>
          <cell r="K139">
            <v>1</v>
          </cell>
          <cell r="BH139">
            <v>0</v>
          </cell>
          <cell r="BI139">
            <v>0</v>
          </cell>
          <cell r="BJ139">
            <v>42.825100000000006</v>
          </cell>
        </row>
        <row r="140">
          <cell r="G140">
            <v>0</v>
          </cell>
          <cell r="I140">
            <v>0</v>
          </cell>
          <cell r="J140">
            <v>1</v>
          </cell>
          <cell r="K140">
            <v>0</v>
          </cell>
          <cell r="BH140">
            <v>0</v>
          </cell>
          <cell r="BI140">
            <v>0</v>
          </cell>
          <cell r="BJ140">
            <v>0</v>
          </cell>
        </row>
        <row r="149">
          <cell r="H149">
            <v>12067.136337655222</v>
          </cell>
        </row>
        <row r="150">
          <cell r="H150">
            <v>15587.854292263703</v>
          </cell>
        </row>
        <row r="151">
          <cell r="H151">
            <v>0</v>
          </cell>
        </row>
        <row r="164">
          <cell r="H164">
            <v>5168.37</v>
          </cell>
        </row>
        <row r="165">
          <cell r="H165">
            <v>4442.5280000000002</v>
          </cell>
        </row>
        <row r="166">
          <cell r="H166">
            <v>0</v>
          </cell>
        </row>
        <row r="167">
          <cell r="H167">
            <v>725.8420000000001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ales &amp; Losses ip"/>
      <sheetName val="Assumptions"/>
      <sheetName val="Results"/>
      <sheetName val="Load Shapes"/>
      <sheetName val="Cust-Demand"/>
      <sheetName val="Cat-Shapes"/>
      <sheetName val="Cust-Sales"/>
      <sheetName val="Coml-Loss-Load"/>
      <sheetName val="Cust-Cons"/>
      <sheetName val="Tech-Loss-Load "/>
      <sheetName val="Tech Loss-Balance"/>
      <sheetName val="Tech-Loss-LT"/>
      <sheetName val="Tech-Loss-HT(11kV)"/>
      <sheetName val="Tech-Loss-HT(33kV)"/>
      <sheetName val="Tech-Loss-EHT"/>
      <sheetName val="Compatibility Report"/>
      <sheetName val="Fin Input"/>
      <sheetName val="Summary"/>
      <sheetName val="Exp-Allo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3rd control period approach"/>
      <sheetName val="Time Based Assumptions"/>
      <sheetName val="Capex &amp; Funding"/>
      <sheetName val="Financial_Statements"/>
      <sheetName val="Revenue_Gap"/>
      <sheetName val="Assumptions"/>
      <sheetName val="ARR_TSSPDCL"/>
      <sheetName val="Comparison_Base_year_TSSPDCL"/>
      <sheetName val="ARR_TSNPDCL"/>
      <sheetName val="Comparison_Base_year_TSNPDCL"/>
      <sheetName val="ARR_TSNPDCL-P"/>
      <sheetName val="TRUING_UP"/>
      <sheetName val="PP summary_old"/>
      <sheetName val="Load  &amp; Consumers"/>
      <sheetName val="PP assumptions"/>
      <sheetName val="1.4 CGS"/>
      <sheetName val="ACOS calc."/>
      <sheetName val="PPC_act"/>
      <sheetName val="RSF"/>
      <sheetName val="RSF(1)"/>
      <sheetName val="4.1 TS"/>
      <sheetName val="1.4 TS"/>
      <sheetName val="4.1 CGS"/>
      <sheetName val="YTPS FC"/>
      <sheetName val="NCES_new"/>
      <sheetName val="Other stns"/>
      <sheetName val="PP summary"/>
      <sheetName val="Gen"/>
      <sheetName val="Gen_Cost"/>
      <sheetName val="MoD"/>
      <sheetName val="Dispatch"/>
      <sheetName val="Rqmnt"/>
      <sheetName val="Rev Impact_PWW"/>
      <sheetName val="ST,D-D"/>
      <sheetName val="Sales_SP"/>
      <sheetName val="Sales_NP"/>
      <sheetName val="Other ARR"/>
      <sheetName val="Rev_SP-12me"/>
      <sheetName val="Rev_NP-12me"/>
      <sheetName val="Rev_SP-10mp"/>
      <sheetName val="Rev_NP-10mp"/>
      <sheetName val="Rev_SP-2me"/>
      <sheetName val="Rev_NP-2me"/>
      <sheetName val="LIS scenarios"/>
      <sheetName val="ICAD LIS proj."/>
      <sheetName val="PP Cost Input 20-21"/>
      <sheetName val="MW"/>
      <sheetName val="Energy Availability Net 20-21"/>
      <sheetName val="CGS TS share gen."/>
      <sheetName val="TSGENCO gen."/>
      <sheetName val="PPC_actual"/>
      <sheetName val="CGS-FC"/>
      <sheetName val="PPT Slides "/>
      <sheetName val="PWW"/>
      <sheetName val="ED-SP"/>
      <sheetName val="ED-NP"/>
      <sheetName val="Summary"/>
      <sheetName val="POC,STU"/>
      <sheetName val="FC &amp; VC"/>
      <sheetName val="Loss trajectory"/>
      <sheetName val="Deration_COVID"/>
      <sheetName val="LIS_New"/>
      <sheetName val="Addl.loads TSSPDCL"/>
      <sheetName val="Revenue State_impact"/>
      <sheetName val="Sum_2me_10mp"/>
      <sheetName val="LIS rev."/>
      <sheetName val="Sheet2"/>
      <sheetName val="Energy losses"/>
      <sheetName val="Sales_TSSPDCL_old"/>
      <sheetName val="Sales_TSNPDCL_old"/>
      <sheetName val="Sales"/>
      <sheetName val="PP_TSGENCO-must"/>
      <sheetName val="Other ARR components"/>
      <sheetName val="Revenue"/>
      <sheetName val="TSNPDCL_Revenue_FY20"/>
      <sheetName val="TSSPDCL_Revenue_FY20"/>
      <sheetName val="Comments"/>
      <sheetName val="ACOS_ABR_FY19"/>
      <sheetName val="PWW_NP"/>
      <sheetName val="PWW_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">
          <cell r="L10">
            <v>1081.9829044611215</v>
          </cell>
        </row>
        <row r="11">
          <cell r="L11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45">
          <cell r="X45">
            <v>2.4999999999999911E-2</v>
          </cell>
        </row>
        <row r="51">
          <cell r="X51">
            <v>3.425000000000001E-2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  <sheetName val="Sales &amp; Losses ip"/>
      <sheetName val="Assumptions"/>
      <sheetName val="Results"/>
      <sheetName val="Load Shapes"/>
      <sheetName val="Cust-Demand"/>
      <sheetName val="Cat-Shapes"/>
      <sheetName val="Cust-Sales"/>
      <sheetName val="Coml-Loss-Load"/>
      <sheetName val="Cust-Cons"/>
      <sheetName val="Tech-Loss-Load "/>
      <sheetName val="Tech Loss-Balance"/>
      <sheetName val="Tech-Loss-LT"/>
      <sheetName val="Tech-Loss-HT(11kV)"/>
      <sheetName val="Tech-Loss-HT(33kV)"/>
      <sheetName val="Tech-Loss-EHT"/>
      <sheetName val="Compatibility Report"/>
    </sheetNames>
    <sheetDataSet>
      <sheetData sheetId="0" refreshError="1"/>
      <sheetData sheetId="1">
        <row r="18">
          <cell r="D18">
            <v>12051.105879441353</v>
          </cell>
        </row>
        <row r="19">
          <cell r="D19">
            <v>3819.7469387051597</v>
          </cell>
        </row>
        <row r="20">
          <cell r="D20">
            <v>1051.5956504742551</v>
          </cell>
        </row>
        <row r="21">
          <cell r="D21">
            <v>13.788984125942015</v>
          </cell>
        </row>
        <row r="22">
          <cell r="D22">
            <v>5092.3116225399999</v>
          </cell>
        </row>
        <row r="23">
          <cell r="D23">
            <v>295.71329010746894</v>
          </cell>
        </row>
        <row r="24">
          <cell r="D24">
            <v>76.935831206744155</v>
          </cell>
        </row>
        <row r="25">
          <cell r="D25">
            <v>96.663563999999994</v>
          </cell>
        </row>
        <row r="26">
          <cell r="D26">
            <v>7.3460000000000001</v>
          </cell>
        </row>
        <row r="27">
          <cell r="D27">
            <v>0</v>
          </cell>
        </row>
        <row r="31">
          <cell r="D31">
            <v>2002.7952764746517</v>
          </cell>
        </row>
        <row r="32">
          <cell r="D32">
            <v>8.4000000000000005E-2</v>
          </cell>
        </row>
        <row r="33">
          <cell r="D33">
            <v>1083.2950761910888</v>
          </cell>
        </row>
        <row r="34">
          <cell r="D34">
            <v>1.905274862886837</v>
          </cell>
        </row>
        <row r="35">
          <cell r="D35">
            <v>96.814403711214496</v>
          </cell>
        </row>
        <row r="36">
          <cell r="D36">
            <v>119.6159058537821</v>
          </cell>
        </row>
        <row r="37">
          <cell r="D37">
            <v>112.27705344729523</v>
          </cell>
        </row>
        <row r="38">
          <cell r="D38">
            <v>7.6754999999999995</v>
          </cell>
        </row>
        <row r="39">
          <cell r="D39">
            <v>0</v>
          </cell>
        </row>
        <row r="43">
          <cell r="D43">
            <v>2111.9758672352764</v>
          </cell>
        </row>
        <row r="44">
          <cell r="D44">
            <v>9.5</v>
          </cell>
        </row>
        <row r="45">
          <cell r="D45">
            <v>435.16290999999995</v>
          </cell>
        </row>
        <row r="46">
          <cell r="D46">
            <v>0</v>
          </cell>
        </row>
        <row r="47">
          <cell r="D47">
            <v>94.593793973140919</v>
          </cell>
        </row>
        <row r="48">
          <cell r="D48">
            <v>64.378050000000002</v>
          </cell>
        </row>
        <row r="49">
          <cell r="D49">
            <v>21.642400799999997</v>
          </cell>
        </row>
        <row r="51">
          <cell r="D51">
            <v>0</v>
          </cell>
        </row>
        <row r="55">
          <cell r="D55">
            <v>1161.9236236967654</v>
          </cell>
        </row>
        <row r="56">
          <cell r="D56">
            <v>68.056426147799144</v>
          </cell>
        </row>
        <row r="57">
          <cell r="D57">
            <v>19.608469888991621</v>
          </cell>
        </row>
        <row r="58">
          <cell r="D58">
            <v>15</v>
          </cell>
        </row>
        <row r="59">
          <cell r="D59">
            <v>1662.81448</v>
          </cell>
        </row>
        <row r="60">
          <cell r="D60">
            <v>127.35000000000001</v>
          </cell>
        </row>
        <row r="61">
          <cell r="D61">
            <v>63.662500000000001</v>
          </cell>
        </row>
        <row r="62">
          <cell r="D62">
            <v>0</v>
          </cell>
        </row>
        <row r="64">
          <cell r="D64">
            <v>0</v>
          </cell>
        </row>
      </sheetData>
      <sheetData sheetId="2">
        <row r="62">
          <cell r="C62">
            <v>1.8312868533915318E-2</v>
          </cell>
          <cell r="D62">
            <v>3.0474796400364303E-2</v>
          </cell>
          <cell r="E62">
            <v>3.6000000000000018E-2</v>
          </cell>
        </row>
        <row r="63">
          <cell r="C63">
            <v>9.8607753644159406E-3</v>
          </cell>
          <cell r="D63">
            <v>1.6039366526507542E-3</v>
          </cell>
          <cell r="E63">
            <v>0</v>
          </cell>
        </row>
      </sheetData>
      <sheetData sheetId="3">
        <row r="22">
          <cell r="E22">
            <v>0.87531888830743887</v>
          </cell>
        </row>
        <row r="23">
          <cell r="E23">
            <v>0.81325342345441831</v>
          </cell>
        </row>
        <row r="24">
          <cell r="E24">
            <v>0.79769545571574718</v>
          </cell>
        </row>
        <row r="25">
          <cell r="E25">
            <v>0.79916349213117877</v>
          </cell>
        </row>
        <row r="26">
          <cell r="E26">
            <v>0.81923394328235466</v>
          </cell>
        </row>
        <row r="27">
          <cell r="E27">
            <v>0.85852180322366944</v>
          </cell>
        </row>
        <row r="28">
          <cell r="E28">
            <v>0.56249999999999989</v>
          </cell>
        </row>
        <row r="29">
          <cell r="E29">
            <v>1.0000000000000002</v>
          </cell>
        </row>
        <row r="30">
          <cell r="E30">
            <v>0</v>
          </cell>
        </row>
        <row r="33">
          <cell r="E33">
            <v>0.8059307937937229</v>
          </cell>
        </row>
        <row r="35">
          <cell r="E35">
            <v>0.84795387942966494</v>
          </cell>
        </row>
        <row r="36">
          <cell r="E36">
            <v>0.76903787646742117</v>
          </cell>
        </row>
        <row r="37">
          <cell r="E37">
            <v>0.83914446152329281</v>
          </cell>
        </row>
        <row r="38">
          <cell r="E38">
            <v>0.78412461845593118</v>
          </cell>
        </row>
        <row r="39">
          <cell r="F39">
            <v>1.0000000000000004E-2</v>
          </cell>
        </row>
        <row r="40">
          <cell r="E40">
            <v>0</v>
          </cell>
        </row>
        <row r="43">
          <cell r="E43">
            <v>0.78051931585999568</v>
          </cell>
        </row>
        <row r="44">
          <cell r="E44">
            <v>0.89688921448691472</v>
          </cell>
        </row>
        <row r="45">
          <cell r="E45">
            <v>0.91149030135076237</v>
          </cell>
        </row>
        <row r="47">
          <cell r="E47">
            <v>0.54569892473118276</v>
          </cell>
        </row>
        <row r="48">
          <cell r="E48">
            <v>0.70353536736644751</v>
          </cell>
        </row>
        <row r="49">
          <cell r="E49">
            <v>1.0000000000000002</v>
          </cell>
        </row>
        <row r="50">
          <cell r="E50">
            <v>0</v>
          </cell>
        </row>
        <row r="53">
          <cell r="E53">
            <v>0.8972244341190202</v>
          </cell>
        </row>
        <row r="54">
          <cell r="E54">
            <v>0.92734151892740002</v>
          </cell>
        </row>
        <row r="55">
          <cell r="E55">
            <v>0.753306563330853</v>
          </cell>
        </row>
        <row r="56">
          <cell r="E56">
            <v>0.88711651354609611</v>
          </cell>
        </row>
        <row r="57">
          <cell r="E57">
            <v>0.81769218229963414</v>
          </cell>
        </row>
        <row r="58">
          <cell r="E58">
            <v>0.69625000000000004</v>
          </cell>
        </row>
        <row r="59">
          <cell r="E59">
            <v>0.76759059011763475</v>
          </cell>
        </row>
        <row r="61">
          <cell r="E61">
            <v>0</v>
          </cell>
        </row>
        <row r="227">
          <cell r="C227">
            <v>10547.461930722771</v>
          </cell>
          <cell r="E227">
            <v>0.34511872902909324</v>
          </cell>
          <cell r="L227">
            <v>7970976</v>
          </cell>
          <cell r="M227">
            <v>12051.105879441353</v>
          </cell>
        </row>
        <row r="228">
          <cell r="C228">
            <v>3484.7976921457139</v>
          </cell>
          <cell r="E228">
            <v>0.11402448838745725</v>
          </cell>
          <cell r="L228">
            <v>1138848</v>
          </cell>
          <cell r="M228">
            <v>3819.7469387051597</v>
          </cell>
        </row>
        <row r="229">
          <cell r="C229">
            <v>980.06277500250008</v>
          </cell>
          <cell r="E229">
            <v>3.2068190575058185E-2</v>
          </cell>
          <cell r="L229">
            <v>45976.000000000044</v>
          </cell>
          <cell r="M229">
            <v>1051.5956504742551</v>
          </cell>
        </row>
        <row r="230">
          <cell r="C230">
            <v>10.040297971789915</v>
          </cell>
          <cell r="E230">
            <v>3.2852404662436833E-4</v>
          </cell>
          <cell r="L230">
            <v>4692</v>
          </cell>
          <cell r="M230">
            <v>13.788984125942015</v>
          </cell>
        </row>
        <row r="231">
          <cell r="C231">
            <v>10590.924737225754</v>
          </cell>
          <cell r="E231">
            <v>0.34654085585342953</v>
          </cell>
          <cell r="L231">
            <v>1376421</v>
          </cell>
          <cell r="M231">
            <v>5092.3116225399999</v>
          </cell>
        </row>
        <row r="232">
          <cell r="C232">
            <v>479.59485512625008</v>
          </cell>
          <cell r="E232">
            <v>1.5692606234296348E-2</v>
          </cell>
          <cell r="L232">
            <v>126940</v>
          </cell>
          <cell r="M232">
            <v>295.71329010746894</v>
          </cell>
        </row>
        <row r="233">
          <cell r="C233">
            <v>191.64931063200936</v>
          </cell>
          <cell r="E233">
            <v>6.2708703704312451E-3</v>
          </cell>
          <cell r="L233">
            <v>40644</v>
          </cell>
          <cell r="M233">
            <v>173.59939520674413</v>
          </cell>
        </row>
        <row r="234">
          <cell r="C234">
            <v>1.64089068</v>
          </cell>
          <cell r="E234">
            <v>5.3690841424869534E-5</v>
          </cell>
          <cell r="L234">
            <v>168</v>
          </cell>
          <cell r="M234">
            <v>7.3460000000000001</v>
          </cell>
        </row>
        <row r="235">
          <cell r="C235">
            <v>0</v>
          </cell>
          <cell r="E235">
            <v>0</v>
          </cell>
          <cell r="L235">
            <v>0</v>
          </cell>
          <cell r="M235">
            <v>0</v>
          </cell>
        </row>
        <row r="236">
          <cell r="C236">
            <v>0</v>
          </cell>
          <cell r="L236">
            <v>0</v>
          </cell>
          <cell r="M236">
            <v>0</v>
          </cell>
        </row>
        <row r="239">
          <cell r="C239">
            <v>4601.7111240659051</v>
          </cell>
          <cell r="E239">
            <v>8.8019275636042338E-2</v>
          </cell>
          <cell r="L239">
            <v>9588.0673666862913</v>
          </cell>
          <cell r="M239">
            <v>2002.7952764746517</v>
          </cell>
        </row>
        <row r="240">
          <cell r="C240">
            <v>6684.933325334352</v>
          </cell>
          <cell r="E240">
            <v>0</v>
          </cell>
          <cell r="L240">
            <v>569.63254593175884</v>
          </cell>
          <cell r="M240">
            <v>2111.9758672352764</v>
          </cell>
        </row>
        <row r="241">
          <cell r="C241">
            <v>5214.1447246279131</v>
          </cell>
          <cell r="E241">
            <v>0</v>
          </cell>
          <cell r="L241">
            <v>54</v>
          </cell>
          <cell r="M241">
            <v>1161.9236236967654</v>
          </cell>
        </row>
        <row r="242">
          <cell r="C242">
            <v>0.41010000000000002</v>
          </cell>
          <cell r="E242">
            <v>7.8441918593201975E-6</v>
          </cell>
          <cell r="L242">
            <v>0</v>
          </cell>
          <cell r="M242">
            <v>8.4000000000000005E-2</v>
          </cell>
        </row>
        <row r="243">
          <cell r="C243">
            <v>55.956312600000011</v>
          </cell>
          <cell r="E243">
            <v>0</v>
          </cell>
          <cell r="L243">
            <v>4</v>
          </cell>
          <cell r="M243">
            <v>9.5</v>
          </cell>
        </row>
        <row r="244">
          <cell r="C244">
            <v>234.13802772</v>
          </cell>
          <cell r="E244">
            <v>0</v>
          </cell>
          <cell r="L244">
            <v>3</v>
          </cell>
          <cell r="M244">
            <v>68.056426147799144</v>
          </cell>
        </row>
        <row r="245">
          <cell r="C245">
            <v>2136.2401102373324</v>
          </cell>
          <cell r="E245">
            <v>4.0860954114306174E-2</v>
          </cell>
          <cell r="L245">
            <v>5326</v>
          </cell>
          <cell r="M245">
            <v>1083.2950761910888</v>
          </cell>
        </row>
        <row r="246">
          <cell r="C246">
            <v>1228.7637458605</v>
          </cell>
          <cell r="E246">
            <v>0</v>
          </cell>
          <cell r="L246">
            <v>177</v>
          </cell>
          <cell r="M246">
            <v>435.16290999999995</v>
          </cell>
        </row>
        <row r="247">
          <cell r="C247">
            <v>51.641077914452161</v>
          </cell>
          <cell r="E247">
            <v>0</v>
          </cell>
          <cell r="L247">
            <v>4</v>
          </cell>
          <cell r="M247">
            <v>19.608469888991621</v>
          </cell>
        </row>
        <row r="248">
          <cell r="C248">
            <v>4.7694978046179743</v>
          </cell>
          <cell r="E248">
            <v>9.1228617049572951E-5</v>
          </cell>
          <cell r="L248">
            <v>11</v>
          </cell>
          <cell r="M248">
            <v>1.905274862886837</v>
          </cell>
        </row>
        <row r="249">
          <cell r="C249">
            <v>0</v>
          </cell>
          <cell r="E249">
            <v>0</v>
          </cell>
          <cell r="L249">
            <v>0</v>
          </cell>
          <cell r="M249">
            <v>0</v>
          </cell>
        </row>
        <row r="250">
          <cell r="C250">
            <v>58.531585176000007</v>
          </cell>
          <cell r="E250">
            <v>0</v>
          </cell>
          <cell r="L250">
            <v>1</v>
          </cell>
          <cell r="M250">
            <v>15</v>
          </cell>
        </row>
        <row r="251">
          <cell r="C251">
            <v>196.30083245095017</v>
          </cell>
          <cell r="E251">
            <v>3.7547461396964673E-3</v>
          </cell>
          <cell r="L251">
            <v>348</v>
          </cell>
          <cell r="M251">
            <v>96.814403711214496</v>
          </cell>
        </row>
        <row r="252">
          <cell r="C252">
            <v>292.56351706375352</v>
          </cell>
          <cell r="E252">
            <v>0</v>
          </cell>
          <cell r="L252">
            <v>38</v>
          </cell>
          <cell r="M252">
            <v>94.593793973140919</v>
          </cell>
        </row>
        <row r="253">
          <cell r="C253">
            <v>4068.6740050401427</v>
          </cell>
          <cell r="E253">
            <v>0</v>
          </cell>
          <cell r="L253">
            <v>21</v>
          </cell>
          <cell r="M253">
            <v>1662.81448</v>
          </cell>
        </row>
        <row r="254">
          <cell r="C254">
            <v>566.30999999999995</v>
          </cell>
          <cell r="L254">
            <v>12</v>
          </cell>
          <cell r="M254">
            <v>127.35000000000001</v>
          </cell>
        </row>
        <row r="255">
          <cell r="C255">
            <v>110.00000000000001</v>
          </cell>
          <cell r="E255">
            <v>0</v>
          </cell>
          <cell r="L255">
            <v>4</v>
          </cell>
          <cell r="M255">
            <v>63.662500000000001</v>
          </cell>
        </row>
        <row r="256">
          <cell r="C256">
            <v>197.63741469800331</v>
          </cell>
          <cell r="E256">
            <v>3.7803116300199153E-3</v>
          </cell>
          <cell r="L256">
            <v>241</v>
          </cell>
          <cell r="M256">
            <v>119.6159058537821</v>
          </cell>
        </row>
        <row r="257">
          <cell r="C257">
            <v>143.78090929873312</v>
          </cell>
          <cell r="E257">
            <v>0</v>
          </cell>
          <cell r="L257">
            <v>26</v>
          </cell>
          <cell r="M257">
            <v>64.378050000000002</v>
          </cell>
        </row>
        <row r="258">
          <cell r="C258">
            <v>177.11057684026792</v>
          </cell>
          <cell r="E258">
            <v>3.3876843332112504E-3</v>
          </cell>
          <cell r="L258">
            <v>489</v>
          </cell>
          <cell r="M258">
            <v>119.95255344729523</v>
          </cell>
        </row>
        <row r="259">
          <cell r="C259">
            <v>43.081266060000004</v>
          </cell>
          <cell r="E259">
            <v>0</v>
          </cell>
          <cell r="L259">
            <v>9</v>
          </cell>
          <cell r="M259">
            <v>21.642400799999997</v>
          </cell>
        </row>
        <row r="260">
          <cell r="C260">
            <v>0</v>
          </cell>
          <cell r="L260">
            <v>0</v>
          </cell>
          <cell r="M260">
            <v>0</v>
          </cell>
        </row>
        <row r="261">
          <cell r="C261">
            <v>0</v>
          </cell>
          <cell r="E261">
            <v>0</v>
          </cell>
          <cell r="L261">
            <v>0</v>
          </cell>
          <cell r="M261">
            <v>0</v>
          </cell>
        </row>
        <row r="262">
          <cell r="C262">
            <v>0</v>
          </cell>
          <cell r="E262">
            <v>0</v>
          </cell>
          <cell r="L262">
            <v>0</v>
          </cell>
          <cell r="M262">
            <v>0</v>
          </cell>
        </row>
        <row r="263">
          <cell r="C263">
            <v>0</v>
          </cell>
          <cell r="L263">
            <v>0</v>
          </cell>
          <cell r="M263">
            <v>0</v>
          </cell>
        </row>
        <row r="276">
          <cell r="E276">
            <v>0.25581054922207708</v>
          </cell>
        </row>
        <row r="277">
          <cell r="E277">
            <v>9.0967959673292867E-2</v>
          </cell>
        </row>
        <row r="278">
          <cell r="E278">
            <v>2.6082760870444248E-2</v>
          </cell>
        </row>
        <row r="279">
          <cell r="E279">
            <v>2.6671518947484006E-4</v>
          </cell>
        </row>
        <row r="280">
          <cell r="E280">
            <v>0.27444967914373269</v>
          </cell>
        </row>
        <row r="281">
          <cell r="E281">
            <v>1.1859324979839894E-2</v>
          </cell>
        </row>
        <row r="282">
          <cell r="E282">
            <v>9.0413135632908415E-3</v>
          </cell>
        </row>
        <row r="283">
          <cell r="E283">
            <v>3.4835049499612651E-3</v>
          </cell>
        </row>
        <row r="284">
          <cell r="E284">
            <v>0</v>
          </cell>
        </row>
        <row r="288">
          <cell r="E288">
            <v>7.0859202797422305E-2</v>
          </cell>
        </row>
        <row r="289">
          <cell r="E289">
            <v>0</v>
          </cell>
        </row>
        <row r="290">
          <cell r="E290">
            <v>0</v>
          </cell>
        </row>
        <row r="291">
          <cell r="E291">
            <v>1.0738967201066677E-5</v>
          </cell>
        </row>
        <row r="292">
          <cell r="E292">
            <v>0</v>
          </cell>
        </row>
        <row r="293">
          <cell r="E293">
            <v>0</v>
          </cell>
        </row>
        <row r="294">
          <cell r="E294">
            <v>3.1264572431523446E-2</v>
          </cell>
        </row>
        <row r="295">
          <cell r="E295">
            <v>0</v>
          </cell>
        </row>
        <row r="296">
          <cell r="E296">
            <v>0</v>
          </cell>
        </row>
        <row r="297">
          <cell r="E297">
            <v>7.6966118153708559E-5</v>
          </cell>
        </row>
        <row r="298">
          <cell r="E298">
            <v>0</v>
          </cell>
        </row>
        <row r="299">
          <cell r="E299">
            <v>0</v>
          </cell>
        </row>
        <row r="300">
          <cell r="E300">
            <v>2.903087118984704E-3</v>
          </cell>
        </row>
        <row r="301">
          <cell r="E301">
            <v>0</v>
          </cell>
        </row>
        <row r="302">
          <cell r="E302">
            <v>0</v>
          </cell>
        </row>
        <row r="304">
          <cell r="E304">
            <v>0</v>
          </cell>
        </row>
        <row r="305">
          <cell r="E305">
            <v>3.1279423131368462E-3</v>
          </cell>
        </row>
        <row r="306">
          <cell r="E306">
            <v>0</v>
          </cell>
        </row>
        <row r="307">
          <cell r="E307">
            <v>0.21979568266146421</v>
          </cell>
        </row>
        <row r="308">
          <cell r="E308">
            <v>0</v>
          </cell>
        </row>
        <row r="309">
          <cell r="E309">
            <v>0</v>
          </cell>
        </row>
        <row r="310">
          <cell r="E310">
            <v>0</v>
          </cell>
        </row>
        <row r="311">
          <cell r="E311">
            <v>0</v>
          </cell>
        </row>
        <row r="312">
          <cell r="E312">
            <v>0</v>
          </cell>
        </row>
        <row r="325">
          <cell r="E325">
            <v>0.30820869262861272</v>
          </cell>
          <cell r="L325">
            <v>0.87691361460409534</v>
          </cell>
        </row>
        <row r="326">
          <cell r="E326">
            <v>0.11227484563243012</v>
          </cell>
          <cell r="L326">
            <v>0.89526056156365963</v>
          </cell>
        </row>
        <row r="327">
          <cell r="E327">
            <v>3.4617914852070081E-2</v>
          </cell>
          <cell r="L327">
            <v>0.95503984895570493</v>
          </cell>
        </row>
        <row r="328">
          <cell r="E328">
            <v>2.8645988921096151E-4</v>
          </cell>
          <cell r="L328">
            <v>0.78023642894819867</v>
          </cell>
        </row>
        <row r="329">
          <cell r="E329">
            <v>0.38148295689171785</v>
          </cell>
          <cell r="L329">
            <v>1</v>
          </cell>
        </row>
        <row r="330">
          <cell r="E330">
            <v>1.4786927920776809E-2</v>
          </cell>
          <cell r="L330">
            <v>0.93354779458296933</v>
          </cell>
        </row>
        <row r="331">
          <cell r="E331">
            <v>3.7702070300141004E-3</v>
          </cell>
          <cell r="L331">
            <v>0.38030411808518511</v>
          </cell>
        </row>
        <row r="332">
          <cell r="E332">
            <v>4.8420452623746704E-5</v>
          </cell>
          <cell r="L332">
            <v>1</v>
          </cell>
        </row>
        <row r="333">
          <cell r="E333">
            <v>0</v>
          </cell>
          <cell r="L333">
            <v>0</v>
          </cell>
        </row>
        <row r="337">
          <cell r="E337">
            <v>9.6902638404094299E-2</v>
          </cell>
          <cell r="L337">
            <v>0.98511885233697916</v>
          </cell>
        </row>
        <row r="338">
          <cell r="E338">
            <v>0</v>
          </cell>
          <cell r="L338">
            <v>1</v>
          </cell>
        </row>
        <row r="339">
          <cell r="E339">
            <v>0</v>
          </cell>
          <cell r="L339">
            <v>0.97795217721093064</v>
          </cell>
        </row>
        <row r="340">
          <cell r="E340">
            <v>1.1210503068131858E-5</v>
          </cell>
          <cell r="L340">
            <v>0.75384082831566424</v>
          </cell>
        </row>
        <row r="341">
          <cell r="E341">
            <v>0</v>
          </cell>
          <cell r="L341">
            <v>0.8829855712828526</v>
          </cell>
        </row>
        <row r="342">
          <cell r="E342">
            <v>0</v>
          </cell>
          <cell r="L342">
            <v>0.95297236940704189</v>
          </cell>
        </row>
        <row r="343">
          <cell r="E343">
            <v>3.7522610654969993E-2</v>
          </cell>
          <cell r="L343">
            <v>0.86916623524173586</v>
          </cell>
        </row>
        <row r="344">
          <cell r="E344">
            <v>0</v>
          </cell>
          <cell r="L344">
            <v>1</v>
          </cell>
        </row>
        <row r="345">
          <cell r="E345">
            <v>0</v>
          </cell>
          <cell r="L345">
            <v>0.9924839066022787</v>
          </cell>
        </row>
        <row r="346">
          <cell r="E346">
            <v>9.0915572842552967E-5</v>
          </cell>
          <cell r="L346">
            <v>0.85546252616206597</v>
          </cell>
        </row>
        <row r="347">
          <cell r="E347">
            <v>0</v>
          </cell>
          <cell r="L347">
            <v>0</v>
          </cell>
        </row>
        <row r="348">
          <cell r="E348">
            <v>0</v>
          </cell>
          <cell r="L348">
            <v>0.88323374907073127</v>
          </cell>
        </row>
        <row r="349">
          <cell r="E349">
            <v>3.5507844377793787E-3</v>
          </cell>
          <cell r="L349">
            <v>0.88401007649179553</v>
          </cell>
        </row>
        <row r="350">
          <cell r="E350">
            <v>0</v>
          </cell>
          <cell r="L350">
            <v>0.43209584787279398</v>
          </cell>
        </row>
        <row r="351">
          <cell r="E351">
            <v>0</v>
          </cell>
          <cell r="L351">
            <v>0.95285522577091053</v>
          </cell>
        </row>
        <row r="352">
          <cell r="E352">
            <v>0</v>
          </cell>
          <cell r="L352">
            <v>0.87000000000602862</v>
          </cell>
        </row>
        <row r="353">
          <cell r="E353">
            <v>0</v>
          </cell>
          <cell r="L353">
            <v>0.81000000001057326</v>
          </cell>
        </row>
        <row r="354">
          <cell r="E354">
            <v>3.3902719357680553E-3</v>
          </cell>
          <cell r="L354">
            <v>0.78605330635382409</v>
          </cell>
        </row>
        <row r="355">
          <cell r="E355">
            <v>0</v>
          </cell>
          <cell r="L355">
            <v>0.98405885127046755</v>
          </cell>
        </row>
        <row r="356">
          <cell r="E356">
            <v>3.0551431940212489E-3</v>
          </cell>
          <cell r="L356">
            <v>1</v>
          </cell>
        </row>
        <row r="357">
          <cell r="E357">
            <v>0</v>
          </cell>
          <cell r="L357">
            <v>1</v>
          </cell>
        </row>
        <row r="359">
          <cell r="E359">
            <v>0</v>
          </cell>
          <cell r="L359">
            <v>0</v>
          </cell>
        </row>
        <row r="360">
          <cell r="E360">
            <v>0</v>
          </cell>
          <cell r="L360">
            <v>0</v>
          </cell>
        </row>
        <row r="361">
          <cell r="E361">
            <v>0</v>
          </cell>
          <cell r="L361">
            <v>0</v>
          </cell>
        </row>
        <row r="374">
          <cell r="E374">
            <v>0.32194431123930456</v>
          </cell>
          <cell r="L374">
            <v>0.92591403687413698</v>
          </cell>
        </row>
        <row r="375">
          <cell r="E375">
            <v>0.11337358470165804</v>
          </cell>
          <cell r="L375">
            <v>0.91381198175505907</v>
          </cell>
        </row>
        <row r="376">
          <cell r="E376">
            <v>3.5859268784078198E-2</v>
          </cell>
          <cell r="L376">
            <v>1</v>
          </cell>
        </row>
        <row r="377">
          <cell r="E377">
            <v>3.5178525412055768E-4</v>
          </cell>
          <cell r="L377">
            <v>0.96854101801220838</v>
          </cell>
        </row>
        <row r="378">
          <cell r="E378">
            <v>0.36291777117886354</v>
          </cell>
          <cell r="L378">
            <v>0.9616368071923328</v>
          </cell>
        </row>
        <row r="379">
          <cell r="E379">
            <v>1.4809080172490599E-2</v>
          </cell>
          <cell r="L379">
            <v>0.94507150461984601</v>
          </cell>
        </row>
        <row r="380">
          <cell r="E380">
            <v>7.4581420618220623E-3</v>
          </cell>
          <cell r="L380">
            <v>0.76045665303719201</v>
          </cell>
        </row>
        <row r="381">
          <cell r="E381">
            <v>4.7892146437947348E-5</v>
          </cell>
          <cell r="L381">
            <v>0.99980070800450282</v>
          </cell>
        </row>
        <row r="382">
          <cell r="E382">
            <v>0</v>
          </cell>
          <cell r="L382">
            <v>0</v>
          </cell>
        </row>
        <row r="386">
          <cell r="E386">
            <v>9.489771854604874E-2</v>
          </cell>
          <cell r="L386">
            <v>0.97463480185978002</v>
          </cell>
        </row>
        <row r="387">
          <cell r="E387">
            <v>0</v>
          </cell>
          <cell r="L387">
            <v>0.76192483780148368</v>
          </cell>
        </row>
        <row r="388">
          <cell r="E388">
            <v>0</v>
          </cell>
          <cell r="L388">
            <v>0.92779519463579019</v>
          </cell>
        </row>
        <row r="389">
          <cell r="E389">
            <v>1.0790749225108109E-5</v>
          </cell>
          <cell r="L389">
            <v>0.73305957057684457</v>
          </cell>
        </row>
        <row r="390">
          <cell r="E390">
            <v>0</v>
          </cell>
          <cell r="L390">
            <v>0.93282733892443204</v>
          </cell>
        </row>
        <row r="391">
          <cell r="E391">
            <v>0</v>
          </cell>
          <cell r="L391">
            <v>0.93044373053729645</v>
          </cell>
        </row>
        <row r="392">
          <cell r="E392">
            <v>3.8294299225899157E-2</v>
          </cell>
          <cell r="L392">
            <v>0.89614243143172034</v>
          </cell>
        </row>
        <row r="393">
          <cell r="E393">
            <v>0</v>
          </cell>
          <cell r="L393">
            <v>0.98846112078314197</v>
          </cell>
        </row>
        <row r="394">
          <cell r="E394">
            <v>0</v>
          </cell>
          <cell r="L394">
            <v>0.98498655396942647</v>
          </cell>
        </row>
        <row r="395">
          <cell r="E395">
            <v>8.5155696380083827E-5</v>
          </cell>
          <cell r="L395">
            <v>0.80948635061566709</v>
          </cell>
        </row>
        <row r="396">
          <cell r="E396">
            <v>0</v>
          </cell>
          <cell r="L396">
            <v>0</v>
          </cell>
        </row>
        <row r="397">
          <cell r="E397">
            <v>0</v>
          </cell>
          <cell r="L397">
            <v>0.87608896956238969</v>
          </cell>
        </row>
        <row r="398">
          <cell r="E398">
            <v>3.6476556315743571E-3</v>
          </cell>
          <cell r="L398">
            <v>0.91744460929417782</v>
          </cell>
        </row>
        <row r="399">
          <cell r="E399">
            <v>0</v>
          </cell>
          <cell r="L399">
            <v>0.91694657212215613</v>
          </cell>
        </row>
        <row r="400">
          <cell r="E400">
            <v>0</v>
          </cell>
          <cell r="L400">
            <v>0.89314410517199649</v>
          </cell>
        </row>
        <row r="401">
          <cell r="E401">
            <v>0</v>
          </cell>
          <cell r="L401">
            <v>0.97000000000239184</v>
          </cell>
        </row>
        <row r="402">
          <cell r="E402">
            <v>0</v>
          </cell>
          <cell r="L402">
            <v>0.85000000000730103</v>
          </cell>
        </row>
        <row r="403">
          <cell r="E403">
            <v>3.2807354940797588E-3</v>
          </cell>
          <cell r="L403">
            <v>0.76846093765936874</v>
          </cell>
        </row>
        <row r="404">
          <cell r="E404">
            <v>0</v>
          </cell>
          <cell r="L404">
            <v>0.80640564351501565</v>
          </cell>
        </row>
        <row r="405">
          <cell r="E405">
            <v>3.0218091180173284E-3</v>
          </cell>
          <cell r="L405">
            <v>0.99923714969983946</v>
          </cell>
        </row>
        <row r="406">
          <cell r="L406">
            <v>0.99863090876306604</v>
          </cell>
        </row>
        <row r="408">
          <cell r="E408">
            <v>0</v>
          </cell>
          <cell r="L408">
            <v>0</v>
          </cell>
        </row>
        <row r="409">
          <cell r="E409">
            <v>0</v>
          </cell>
          <cell r="L409">
            <v>0</v>
          </cell>
        </row>
        <row r="410">
          <cell r="F410">
            <v>0</v>
          </cell>
          <cell r="L410">
            <v>0</v>
          </cell>
        </row>
        <row r="467">
          <cell r="C467">
            <v>7.7512758111334158E-3</v>
          </cell>
        </row>
        <row r="468">
          <cell r="C468">
            <v>1.3026556063090217E-3</v>
          </cell>
        </row>
        <row r="469">
          <cell r="C469">
            <v>0</v>
          </cell>
        </row>
        <row r="470">
          <cell r="C470">
            <v>7.7695876060370248E-2</v>
          </cell>
        </row>
        <row r="471">
          <cell r="C471">
            <v>1.5344244445869305E-2</v>
          </cell>
        </row>
        <row r="472">
          <cell r="C472">
            <v>8.0474429033203215E-3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9"/>
  <sheetViews>
    <sheetView zoomScale="85" zoomScaleNormal="85" workbookViewId="0">
      <selection activeCell="L10" sqref="L10"/>
    </sheetView>
  </sheetViews>
  <sheetFormatPr defaultColWidth="9.140625" defaultRowHeight="12.75"/>
  <cols>
    <col min="1" max="1" width="10.5703125" style="1" customWidth="1"/>
    <col min="2" max="2" width="9.140625" style="1"/>
    <col min="3" max="3" width="50.85546875" style="1" customWidth="1"/>
    <col min="4" max="4" width="16.140625" style="1" customWidth="1"/>
    <col min="5" max="5" width="12.5703125" style="1" hidden="1" customWidth="1"/>
    <col min="6" max="6" width="10.42578125" style="1" hidden="1" customWidth="1"/>
    <col min="7" max="7" width="11.28515625" style="1" hidden="1" customWidth="1"/>
    <col min="8" max="10" width="0" style="1" hidden="1" customWidth="1"/>
    <col min="11" max="16384" width="9.140625" style="1"/>
  </cols>
  <sheetData>
    <row r="1" spans="2:13" ht="13.5" thickBot="1"/>
    <row r="2" spans="2:13">
      <c r="C2" s="2" t="s">
        <v>0</v>
      </c>
      <c r="D2" s="234" t="s">
        <v>1</v>
      </c>
      <c r="E2" s="3" t="s">
        <v>2</v>
      </c>
      <c r="F2" s="4" t="s">
        <v>3</v>
      </c>
    </row>
    <row r="3" spans="2:13">
      <c r="C3" s="5" t="s">
        <v>4</v>
      </c>
      <c r="D3" s="234"/>
      <c r="E3" s="3" t="s">
        <v>5</v>
      </c>
      <c r="F3" s="4" t="s">
        <v>6</v>
      </c>
    </row>
    <row r="4" spans="2:13">
      <c r="C4" s="5" t="s">
        <v>7</v>
      </c>
      <c r="D4" s="234" t="s">
        <v>210</v>
      </c>
      <c r="E4" s="3" t="s">
        <v>8</v>
      </c>
      <c r="F4" s="4" t="s">
        <v>9</v>
      </c>
    </row>
    <row r="5" spans="2:13">
      <c r="C5" s="5" t="s">
        <v>10</v>
      </c>
      <c r="D5" s="234" t="s">
        <v>220</v>
      </c>
      <c r="E5" s="3" t="s">
        <v>12</v>
      </c>
      <c r="F5" s="4" t="s">
        <v>13</v>
      </c>
    </row>
    <row r="6" spans="2:13" ht="13.5" thickBot="1">
      <c r="C6" s="6" t="s">
        <v>14</v>
      </c>
      <c r="D6" s="234" t="s">
        <v>15</v>
      </c>
      <c r="E6" s="3" t="s">
        <v>16</v>
      </c>
      <c r="F6" s="4" t="s">
        <v>17</v>
      </c>
    </row>
    <row r="7" spans="2:13">
      <c r="F7" s="3" t="s">
        <v>18</v>
      </c>
      <c r="G7" s="4" t="s">
        <v>11</v>
      </c>
    </row>
    <row r="8" spans="2:13">
      <c r="B8" s="510" t="s">
        <v>19</v>
      </c>
      <c r="C8" s="510" t="s">
        <v>20</v>
      </c>
      <c r="D8" s="510" t="s">
        <v>21</v>
      </c>
    </row>
    <row r="9" spans="2:13">
      <c r="B9" s="510"/>
      <c r="C9" s="510"/>
      <c r="D9" s="510"/>
    </row>
    <row r="10" spans="2:13">
      <c r="B10" s="510"/>
      <c r="C10" s="510"/>
      <c r="D10" s="510"/>
      <c r="M10" s="8"/>
    </row>
    <row r="11" spans="2:13">
      <c r="B11" s="7"/>
      <c r="C11" s="8"/>
      <c r="D11" s="8"/>
    </row>
    <row r="12" spans="2:13">
      <c r="B12" s="7">
        <v>1</v>
      </c>
      <c r="C12" s="8" t="s">
        <v>22</v>
      </c>
      <c r="D12" s="9" t="s">
        <v>23</v>
      </c>
    </row>
    <row r="13" spans="2:13">
      <c r="B13" s="7">
        <v>2</v>
      </c>
      <c r="C13" s="8" t="s">
        <v>24</v>
      </c>
      <c r="D13" s="9" t="s">
        <v>25</v>
      </c>
    </row>
    <row r="14" spans="2:13">
      <c r="B14" s="7">
        <v>3</v>
      </c>
      <c r="C14" s="8" t="s">
        <v>26</v>
      </c>
      <c r="D14" s="9" t="s">
        <v>27</v>
      </c>
    </row>
    <row r="15" spans="2:13">
      <c r="B15" s="7">
        <v>4</v>
      </c>
      <c r="C15" s="8" t="s">
        <v>28</v>
      </c>
      <c r="D15" s="9" t="s">
        <v>29</v>
      </c>
      <c r="I15" s="1" t="s">
        <v>1</v>
      </c>
    </row>
    <row r="16" spans="2:13">
      <c r="B16" s="7">
        <v>5</v>
      </c>
      <c r="C16" s="8" t="s">
        <v>30</v>
      </c>
      <c r="D16" s="9" t="s">
        <v>31</v>
      </c>
    </row>
    <row r="17" spans="2:16" ht="15" customHeight="1">
      <c r="B17" s="7">
        <v>6</v>
      </c>
      <c r="C17" s="10" t="s">
        <v>32</v>
      </c>
      <c r="D17" s="9" t="s">
        <v>33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2:16" ht="15" customHeight="1">
      <c r="B18" s="7">
        <v>7</v>
      </c>
      <c r="C18" s="8" t="s">
        <v>34</v>
      </c>
      <c r="D18" s="9" t="s">
        <v>35</v>
      </c>
    </row>
    <row r="94" spans="1:4">
      <c r="A94" s="12" t="s">
        <v>36</v>
      </c>
      <c r="B94" s="1" t="s">
        <v>37</v>
      </c>
      <c r="D94" s="1" t="s">
        <v>38</v>
      </c>
    </row>
    <row r="95" spans="1:4">
      <c r="A95" s="1" t="s">
        <v>39</v>
      </c>
      <c r="B95" s="1" t="e">
        <f>"FY" &amp; (RIGHT(#REF!,4)-1)</f>
        <v>#REF!</v>
      </c>
    </row>
    <row r="96" spans="1:4">
      <c r="A96" s="1" t="s">
        <v>40</v>
      </c>
      <c r="B96" s="1" t="e">
        <f>#REF!</f>
        <v>#REF!</v>
      </c>
    </row>
    <row r="97" spans="1:4">
      <c r="A97" s="1" t="s">
        <v>41</v>
      </c>
      <c r="B97" s="1" t="e">
        <f>"FY" &amp; (RIGHT(#REF!,4)+1)</f>
        <v>#REF!</v>
      </c>
      <c r="C97" s="1" t="s">
        <v>42</v>
      </c>
    </row>
    <row r="98" spans="1:4">
      <c r="A98" s="1" t="s">
        <v>43</v>
      </c>
      <c r="B98" s="1" t="e">
        <f>"FY" &amp; (RIGHT(#REF!,4)+2)</f>
        <v>#REF!</v>
      </c>
    </row>
    <row r="99" spans="1:4">
      <c r="A99" s="1" t="s">
        <v>44</v>
      </c>
      <c r="B99" s="1" t="e">
        <f>"FY" &amp; (RIGHT(#REF!,4)+3)</f>
        <v>#REF!</v>
      </c>
    </row>
    <row r="104" spans="1:4">
      <c r="A104" s="12" t="s">
        <v>36</v>
      </c>
      <c r="B104" s="1" t="s">
        <v>37</v>
      </c>
      <c r="D104" s="1" t="s">
        <v>38</v>
      </c>
    </row>
    <row r="105" spans="1:4">
      <c r="A105" s="1" t="s">
        <v>39</v>
      </c>
      <c r="B105" s="1" t="e">
        <f>"FY" &amp; (RIGHT(#REF!,4)-1)</f>
        <v>#REF!</v>
      </c>
    </row>
    <row r="106" spans="1:4">
      <c r="A106" s="1" t="s">
        <v>40</v>
      </c>
      <c r="B106" s="1" t="e">
        <f>#REF!</f>
        <v>#REF!</v>
      </c>
    </row>
    <row r="107" spans="1:4">
      <c r="A107" s="1" t="s">
        <v>41</v>
      </c>
      <c r="B107" s="1" t="e">
        <f>"FY" &amp; (RIGHT(#REF!,4)+1)</f>
        <v>#REF!</v>
      </c>
      <c r="C107" s="1" t="s">
        <v>42</v>
      </c>
    </row>
    <row r="108" spans="1:4">
      <c r="A108" s="1" t="s">
        <v>43</v>
      </c>
      <c r="B108" s="1" t="e">
        <f>"FY" &amp; (RIGHT(#REF!,4)+2)</f>
        <v>#REF!</v>
      </c>
    </row>
    <row r="109" spans="1:4">
      <c r="A109" s="1" t="s">
        <v>44</v>
      </c>
      <c r="B109" s="1" t="e">
        <f>"FY" &amp; (RIGHT(#REF!,4)+3)</f>
        <v>#REF!</v>
      </c>
    </row>
  </sheetData>
  <mergeCells count="3">
    <mergeCell ref="B8:B10"/>
    <mergeCell ref="C8:C10"/>
    <mergeCell ref="D8:D10"/>
  </mergeCells>
  <dataValidations count="6">
    <dataValidation type="list" allowBlank="1" showInputMessage="1" showErrorMessage="1" promptTitle="Year choice" prompt="Select appropriate 3rd Year from Pop-up List." sqref="F5">
      <formula1>#REF!</formula1>
    </dataValidation>
    <dataValidation type="list" allowBlank="1" showInputMessage="1" showErrorMessage="1" promptTitle="Year choice" prompt="Select appropriate 4th Year from Pop-up List." sqref="F6">
      <formula1>#REF!</formula1>
    </dataValidation>
    <dataValidation type="list" allowBlank="1" showInputMessage="1" showErrorMessage="1" promptTitle="Year choice" prompt="Select appropriate 2nd Year from Pop-up List." sqref="F4">
      <formula1>#REF!</formula1>
    </dataValidation>
    <dataValidation type="list" allowBlank="1" showInputMessage="1" showErrorMessage="1" promptTitle="Year choice" prompt="Select appropriate 1st Year from Pop-up List." sqref="F3">
      <formula1>#REF!</formula1>
    </dataValidation>
    <dataValidation type="list" allowBlank="1" showInputMessage="1" showErrorMessage="1" promptTitle="Year choice" prompt="Select the relevant Base Year from the Pop-up List." sqref="F2">
      <formula1>#REF!</formula1>
    </dataValidation>
    <dataValidation type="list" allowBlank="1" showInputMessage="1" showErrorMessage="1" promptTitle="Year choice" prompt="Select appropriate 5th Year from Pop-up List." sqref="G7">
      <formula1>#REF!</formula1>
    </dataValidation>
  </dataValidations>
  <hyperlinks>
    <hyperlink ref="D12" location="'1) New Consumer categories'!A1" display="Form 1"/>
    <hyperlink ref="D13" location="'2) ARR'!A1" display="Form 2"/>
    <hyperlink ref="D14" location="'3)Percentage Cost Allocation'!A1" display="Form 3"/>
    <hyperlink ref="D15" location="'4)Cost Allocation Factors'!A1" display="Form 4"/>
    <hyperlink ref="D16" location="'5)Transmission Contracts'!A1" display="Form 5"/>
    <hyperlink ref="D17" location="'6)Losses'!A1" display="Form 6"/>
    <hyperlink ref="D18" location="'7) Asset Base Allocation'!A1" display="Form 7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52"/>
  <sheetViews>
    <sheetView topLeftCell="A16" workbookViewId="0">
      <selection activeCell="E10" sqref="E10"/>
    </sheetView>
  </sheetViews>
  <sheetFormatPr defaultRowHeight="15"/>
  <cols>
    <col min="1" max="1" width="13.140625" customWidth="1"/>
    <col min="2" max="2" width="8.140625" customWidth="1"/>
    <col min="3" max="3" width="21.85546875" customWidth="1"/>
    <col min="4" max="4" width="19.85546875" customWidth="1"/>
    <col min="5" max="5" width="24.85546875" customWidth="1"/>
    <col min="6" max="6" width="10" style="14" customWidth="1"/>
    <col min="9" max="9" width="24.5703125" customWidth="1"/>
    <col min="10" max="10" width="17.42578125" customWidth="1"/>
    <col min="11" max="11" width="23" customWidth="1"/>
    <col min="12" max="12" width="12.140625" style="15" customWidth="1"/>
  </cols>
  <sheetData>
    <row r="1" spans="1:12">
      <c r="A1" s="13" t="s">
        <v>45</v>
      </c>
    </row>
    <row r="3" spans="1:12">
      <c r="B3" s="12" t="s">
        <v>23</v>
      </c>
      <c r="C3" s="12" t="s">
        <v>22</v>
      </c>
      <c r="G3" s="12"/>
      <c r="H3" s="12"/>
    </row>
    <row r="4" spans="1:12" s="16" customFormat="1" ht="11.25">
      <c r="B4" s="17"/>
      <c r="C4" s="18"/>
      <c r="D4" s="19"/>
      <c r="E4" s="19"/>
      <c r="F4" s="20"/>
      <c r="H4" s="21"/>
      <c r="I4" s="21"/>
      <c r="J4" s="22"/>
      <c r="K4" s="22"/>
      <c r="L4" s="23"/>
    </row>
    <row r="5" spans="1:12" s="16" customFormat="1" ht="11.25">
      <c r="B5" s="17"/>
      <c r="C5" s="18"/>
      <c r="D5" s="19"/>
      <c r="E5" s="19"/>
      <c r="F5" s="20"/>
      <c r="H5" s="21"/>
      <c r="I5" s="21"/>
      <c r="J5" s="22"/>
      <c r="K5" s="22"/>
      <c r="L5" s="23"/>
    </row>
    <row r="6" spans="1:12" s="16" customFormat="1" ht="11.25">
      <c r="B6" s="24" t="s">
        <v>46</v>
      </c>
      <c r="C6" s="18"/>
      <c r="D6" s="19"/>
      <c r="E6" s="19"/>
      <c r="F6" s="20"/>
      <c r="H6" s="21"/>
      <c r="I6" s="21"/>
      <c r="J6" s="22"/>
      <c r="K6" s="22"/>
      <c r="L6" s="23"/>
    </row>
    <row r="7" spans="1:12" s="16" customFormat="1" ht="11.25">
      <c r="B7" s="25">
        <v>1</v>
      </c>
      <c r="C7" s="26" t="s">
        <v>47</v>
      </c>
      <c r="D7" s="27"/>
      <c r="E7" s="28"/>
      <c r="F7" s="20"/>
      <c r="H7" s="22"/>
      <c r="I7" s="22"/>
      <c r="J7" s="22"/>
      <c r="K7" s="22"/>
      <c r="L7" s="23"/>
    </row>
    <row r="8" spans="1:12" s="16" customFormat="1" ht="11.25">
      <c r="B8" s="29">
        <v>2</v>
      </c>
      <c r="C8" s="30" t="s">
        <v>48</v>
      </c>
      <c r="D8" s="31"/>
      <c r="E8" s="32"/>
      <c r="F8" s="20"/>
      <c r="H8" s="21"/>
      <c r="I8" s="21"/>
      <c r="J8" s="22"/>
      <c r="K8" s="22"/>
      <c r="L8" s="23"/>
    </row>
    <row r="9" spans="1:12" s="16" customFormat="1" ht="11.25">
      <c r="B9" s="29">
        <v>3</v>
      </c>
      <c r="C9" s="30" t="s">
        <v>49</v>
      </c>
      <c r="D9" s="31"/>
      <c r="E9" s="32"/>
      <c r="F9" s="20"/>
      <c r="H9" s="21"/>
      <c r="I9" s="21"/>
      <c r="J9" s="22"/>
      <c r="K9" s="22"/>
      <c r="L9" s="23"/>
    </row>
    <row r="10" spans="1:12" s="16" customFormat="1" ht="11.25">
      <c r="B10" s="33">
        <v>4</v>
      </c>
      <c r="C10" s="34" t="s">
        <v>50</v>
      </c>
      <c r="D10" s="35"/>
      <c r="E10" s="36"/>
      <c r="F10" s="20"/>
      <c r="H10" s="22"/>
      <c r="I10" s="22"/>
      <c r="J10" s="22"/>
      <c r="K10" s="22"/>
      <c r="L10" s="23"/>
    </row>
    <row r="11" spans="1:12" s="16" customFormat="1" ht="11.25">
      <c r="C11" s="19"/>
      <c r="D11" s="19"/>
      <c r="E11" s="19"/>
      <c r="F11" s="20"/>
      <c r="H11" s="22"/>
      <c r="I11" s="22"/>
      <c r="J11" s="22"/>
      <c r="K11" s="22"/>
      <c r="L11" s="23"/>
    </row>
    <row r="12" spans="1:12" s="16" customFormat="1" ht="11.25">
      <c r="C12" s="19"/>
      <c r="D12" s="19"/>
      <c r="E12" s="19"/>
      <c r="F12" s="20"/>
      <c r="H12" s="22"/>
      <c r="I12" s="22"/>
      <c r="J12" s="22"/>
      <c r="K12" s="22"/>
      <c r="L12" s="23"/>
    </row>
    <row r="13" spans="1:12" s="16" customFormat="1" ht="11.25">
      <c r="B13" s="17" t="s">
        <v>51</v>
      </c>
      <c r="C13" s="19"/>
      <c r="D13" s="19"/>
      <c r="E13" s="19"/>
      <c r="F13" s="20"/>
      <c r="H13" s="21" t="s">
        <v>52</v>
      </c>
      <c r="I13" s="22"/>
      <c r="J13" s="22"/>
      <c r="K13" s="22"/>
      <c r="L13" s="23"/>
    </row>
    <row r="14" spans="1:12" s="16" customFormat="1" ht="12" thickBot="1">
      <c r="C14" s="19"/>
      <c r="D14" s="19"/>
      <c r="E14" s="19"/>
      <c r="F14" s="20"/>
      <c r="H14" s="22"/>
      <c r="I14" s="22"/>
      <c r="J14" s="22"/>
      <c r="K14" s="22"/>
      <c r="L14" s="23"/>
    </row>
    <row r="15" spans="1:12" s="22" customFormat="1" ht="11.25">
      <c r="B15" s="514" t="s">
        <v>53</v>
      </c>
      <c r="C15" s="511" t="s">
        <v>54</v>
      </c>
      <c r="D15" s="514" t="s">
        <v>55</v>
      </c>
      <c r="E15" s="514" t="s">
        <v>56</v>
      </c>
      <c r="F15" s="511" t="s">
        <v>57</v>
      </c>
      <c r="H15" s="514" t="s">
        <v>53</v>
      </c>
      <c r="I15" s="511" t="s">
        <v>54</v>
      </c>
      <c r="J15" s="514" t="s">
        <v>55</v>
      </c>
      <c r="K15" s="514" t="s">
        <v>56</v>
      </c>
      <c r="L15" s="511" t="s">
        <v>57</v>
      </c>
    </row>
    <row r="16" spans="1:12" s="22" customFormat="1" ht="11.25">
      <c r="B16" s="515"/>
      <c r="C16" s="512"/>
      <c r="D16" s="515"/>
      <c r="E16" s="515"/>
      <c r="F16" s="512"/>
      <c r="H16" s="515"/>
      <c r="I16" s="512"/>
      <c r="J16" s="515"/>
      <c r="K16" s="515"/>
      <c r="L16" s="512"/>
    </row>
    <row r="17" spans="2:17" s="22" customFormat="1" ht="12" thickBot="1">
      <c r="B17" s="515"/>
      <c r="C17" s="513" t="s">
        <v>58</v>
      </c>
      <c r="D17" s="515"/>
      <c r="E17" s="515"/>
      <c r="F17" s="513"/>
      <c r="H17" s="515"/>
      <c r="I17" s="513" t="s">
        <v>58</v>
      </c>
      <c r="J17" s="515"/>
      <c r="K17" s="515"/>
      <c r="L17" s="513"/>
    </row>
    <row r="18" spans="2:17" s="16" customFormat="1" ht="12" thickBot="1">
      <c r="B18" s="37"/>
      <c r="C18" s="279"/>
      <c r="D18" s="279"/>
      <c r="E18" s="280"/>
      <c r="F18" s="38"/>
      <c r="H18" s="37"/>
      <c r="I18" s="282"/>
      <c r="J18" s="282"/>
      <c r="K18" s="283"/>
      <c r="L18" s="39"/>
    </row>
    <row r="19" spans="2:17" s="16" customFormat="1" ht="11.25">
      <c r="B19" s="40"/>
      <c r="C19" s="281"/>
      <c r="D19" s="279"/>
      <c r="E19" s="280"/>
      <c r="F19" s="43"/>
      <c r="H19" s="40"/>
      <c r="I19" s="44"/>
      <c r="J19" s="44"/>
      <c r="K19" s="45"/>
      <c r="L19" s="46"/>
    </row>
    <row r="20" spans="2:17" s="16" customFormat="1" ht="11.25">
      <c r="B20" s="40"/>
      <c r="C20" s="41"/>
      <c r="D20" s="41"/>
      <c r="E20" s="42"/>
      <c r="F20" s="43"/>
      <c r="H20" s="40"/>
      <c r="I20" s="44"/>
      <c r="J20" s="44"/>
      <c r="K20" s="45"/>
      <c r="L20" s="46"/>
    </row>
    <row r="21" spans="2:17" s="16" customFormat="1" ht="11.25">
      <c r="B21" s="40"/>
      <c r="C21" s="41"/>
      <c r="D21" s="41"/>
      <c r="E21" s="42"/>
      <c r="F21" s="43"/>
      <c r="G21" s="47"/>
      <c r="H21" s="40"/>
      <c r="I21" s="44"/>
      <c r="J21" s="44"/>
      <c r="K21" s="45"/>
      <c r="L21" s="46"/>
      <c r="M21" s="47"/>
      <c r="N21" s="47"/>
      <c r="O21" s="47"/>
      <c r="P21" s="47"/>
      <c r="Q21" s="47"/>
    </row>
    <row r="22" spans="2:17" s="16" customFormat="1" ht="11.25">
      <c r="B22" s="40"/>
      <c r="C22" s="41"/>
      <c r="D22" s="41"/>
      <c r="E22" s="42"/>
      <c r="F22" s="43"/>
      <c r="H22" s="40"/>
      <c r="I22" s="44"/>
      <c r="J22" s="44"/>
      <c r="K22" s="45"/>
      <c r="L22" s="46"/>
    </row>
    <row r="23" spans="2:17" s="16" customFormat="1" ht="11.25">
      <c r="B23" s="40"/>
      <c r="C23" s="41"/>
      <c r="D23" s="41"/>
      <c r="E23" s="42"/>
      <c r="F23" s="43"/>
      <c r="H23" s="40"/>
      <c r="I23" s="44"/>
      <c r="J23" s="44"/>
      <c r="K23" s="45"/>
      <c r="L23" s="46"/>
    </row>
    <row r="24" spans="2:17" s="16" customFormat="1" ht="11.25">
      <c r="B24" s="40"/>
      <c r="C24" s="41"/>
      <c r="D24" s="41"/>
      <c r="E24" s="42"/>
      <c r="F24" s="43"/>
      <c r="H24" s="40"/>
      <c r="I24" s="44"/>
      <c r="J24" s="44"/>
      <c r="K24" s="45"/>
      <c r="L24" s="46"/>
    </row>
    <row r="25" spans="2:17" s="16" customFormat="1" ht="11.25">
      <c r="B25" s="40"/>
      <c r="C25" s="41"/>
      <c r="D25" s="41"/>
      <c r="E25" s="42"/>
      <c r="F25" s="43"/>
      <c r="H25" s="40"/>
      <c r="I25" s="44"/>
      <c r="J25" s="44"/>
      <c r="K25" s="45"/>
      <c r="L25" s="46"/>
    </row>
    <row r="26" spans="2:17" s="16" customFormat="1" ht="11.25">
      <c r="B26" s="40"/>
      <c r="C26" s="41"/>
      <c r="D26" s="41"/>
      <c r="E26" s="42"/>
      <c r="F26" s="43"/>
      <c r="H26" s="40"/>
      <c r="I26" s="44"/>
      <c r="J26" s="44"/>
      <c r="K26" s="45"/>
      <c r="L26" s="46"/>
    </row>
    <row r="27" spans="2:17" s="16" customFormat="1" ht="12" thickBot="1">
      <c r="B27" s="48"/>
      <c r="C27" s="49"/>
      <c r="D27" s="49"/>
      <c r="E27" s="50"/>
      <c r="F27" s="51"/>
      <c r="H27" s="48"/>
      <c r="I27" s="52"/>
      <c r="J27" s="44"/>
      <c r="K27" s="53"/>
      <c r="L27" s="54"/>
    </row>
    <row r="28" spans="2:17" s="16" customFormat="1" ht="11.25">
      <c r="C28" s="19"/>
      <c r="D28" s="19"/>
      <c r="E28" s="19"/>
      <c r="F28" s="20"/>
      <c r="H28" s="22"/>
      <c r="I28" s="22"/>
      <c r="J28" s="22"/>
      <c r="K28" s="22"/>
      <c r="L28" s="23"/>
    </row>
    <row r="29" spans="2:17" s="16" customFormat="1" ht="11.25">
      <c r="C29" s="19"/>
      <c r="D29" s="19"/>
      <c r="E29" s="19"/>
      <c r="F29" s="20"/>
      <c r="H29" s="22"/>
      <c r="I29" s="22"/>
      <c r="J29" s="22"/>
      <c r="K29" s="22"/>
      <c r="L29" s="23"/>
    </row>
    <row r="30" spans="2:17" s="16" customFormat="1" ht="11.25">
      <c r="C30" s="19"/>
      <c r="D30" s="19"/>
      <c r="E30" s="19"/>
      <c r="F30" s="20"/>
      <c r="H30" s="22"/>
      <c r="I30" s="22"/>
      <c r="J30" s="22"/>
      <c r="K30" s="22"/>
      <c r="L30" s="23"/>
    </row>
    <row r="31" spans="2:17" s="16" customFormat="1" ht="11.25">
      <c r="B31" s="17" t="s">
        <v>59</v>
      </c>
      <c r="C31" s="19"/>
      <c r="D31" s="19"/>
      <c r="E31" s="19"/>
      <c r="F31" s="20"/>
      <c r="H31" s="21" t="s">
        <v>60</v>
      </c>
      <c r="I31" s="22"/>
      <c r="J31" s="22"/>
      <c r="K31" s="22"/>
      <c r="L31" s="23"/>
    </row>
    <row r="32" spans="2:17" s="16" customFormat="1" ht="12" thickBot="1">
      <c r="C32" s="19"/>
      <c r="D32" s="19"/>
      <c r="E32" s="19"/>
      <c r="F32" s="20"/>
      <c r="H32" s="22"/>
      <c r="I32" s="22"/>
      <c r="J32" s="22"/>
      <c r="K32" s="22"/>
      <c r="L32" s="23"/>
    </row>
    <row r="33" spans="2:12" s="22" customFormat="1" ht="11.25">
      <c r="B33" s="514" t="s">
        <v>53</v>
      </c>
      <c r="C33" s="511" t="s">
        <v>54</v>
      </c>
      <c r="D33" s="514" t="s">
        <v>55</v>
      </c>
      <c r="E33" s="514" t="s">
        <v>56</v>
      </c>
      <c r="F33" s="511" t="s">
        <v>57</v>
      </c>
      <c r="H33" s="514" t="s">
        <v>53</v>
      </c>
      <c r="I33" s="511" t="s">
        <v>54</v>
      </c>
      <c r="J33" s="514" t="s">
        <v>55</v>
      </c>
      <c r="K33" s="514" t="s">
        <v>56</v>
      </c>
      <c r="L33" s="511" t="s">
        <v>57</v>
      </c>
    </row>
    <row r="34" spans="2:12" s="22" customFormat="1" ht="11.25">
      <c r="B34" s="515"/>
      <c r="C34" s="512"/>
      <c r="D34" s="515"/>
      <c r="E34" s="515"/>
      <c r="F34" s="512"/>
      <c r="H34" s="515"/>
      <c r="I34" s="512"/>
      <c r="J34" s="515"/>
      <c r="K34" s="515"/>
      <c r="L34" s="512"/>
    </row>
    <row r="35" spans="2:12" s="22" customFormat="1" ht="12" thickBot="1">
      <c r="B35" s="515"/>
      <c r="C35" s="513" t="s">
        <v>58</v>
      </c>
      <c r="D35" s="515"/>
      <c r="E35" s="515"/>
      <c r="F35" s="513"/>
      <c r="H35" s="515"/>
      <c r="I35" s="513" t="s">
        <v>58</v>
      </c>
      <c r="J35" s="515"/>
      <c r="K35" s="515"/>
      <c r="L35" s="513"/>
    </row>
    <row r="36" spans="2:12" s="16" customFormat="1" ht="11.25">
      <c r="B36" s="37"/>
      <c r="C36" s="282"/>
      <c r="D36" s="282"/>
      <c r="E36" s="283"/>
      <c r="F36" s="55"/>
      <c r="H36" s="37"/>
      <c r="I36" s="282"/>
      <c r="J36" s="282"/>
      <c r="K36" s="283"/>
      <c r="L36" s="39"/>
    </row>
    <row r="37" spans="2:12" s="16" customFormat="1" ht="11.25">
      <c r="B37" s="40"/>
      <c r="C37" s="44"/>
      <c r="D37" s="44"/>
      <c r="E37" s="45"/>
      <c r="F37" s="56"/>
      <c r="H37" s="40"/>
      <c r="I37" s="44"/>
      <c r="J37" s="44"/>
      <c r="K37" s="45"/>
      <c r="L37" s="46"/>
    </row>
    <row r="38" spans="2:12" s="16" customFormat="1" ht="11.25">
      <c r="B38" s="40"/>
      <c r="C38" s="57"/>
      <c r="D38" s="57"/>
      <c r="E38" s="58"/>
      <c r="F38" s="56"/>
      <c r="H38" s="40"/>
      <c r="I38" s="44"/>
      <c r="J38" s="44"/>
      <c r="K38" s="45"/>
      <c r="L38" s="46"/>
    </row>
    <row r="39" spans="2:12" s="16" customFormat="1" ht="11.25">
      <c r="B39" s="40"/>
      <c r="C39" s="57"/>
      <c r="D39" s="57"/>
      <c r="E39" s="58"/>
      <c r="F39" s="56"/>
      <c r="H39" s="40"/>
      <c r="I39" s="44"/>
      <c r="J39" s="44"/>
      <c r="K39" s="45"/>
      <c r="L39" s="46"/>
    </row>
    <row r="40" spans="2:12" s="16" customFormat="1" ht="11.25">
      <c r="B40" s="40"/>
      <c r="C40" s="57"/>
      <c r="D40" s="57"/>
      <c r="E40" s="58"/>
      <c r="F40" s="56"/>
      <c r="H40" s="40"/>
      <c r="I40" s="44"/>
      <c r="J40" s="44"/>
      <c r="K40" s="45"/>
      <c r="L40" s="46"/>
    </row>
    <row r="41" spans="2:12" s="16" customFormat="1" ht="11.25">
      <c r="B41" s="40"/>
      <c r="C41" s="57"/>
      <c r="D41" s="57"/>
      <c r="E41" s="58"/>
      <c r="F41" s="56"/>
      <c r="H41" s="40"/>
      <c r="I41" s="44"/>
      <c r="J41" s="44"/>
      <c r="K41" s="45"/>
      <c r="L41" s="46"/>
    </row>
    <row r="42" spans="2:12" s="16" customFormat="1" ht="11.25">
      <c r="B42" s="40"/>
      <c r="C42" s="57"/>
      <c r="D42" s="57"/>
      <c r="E42" s="58"/>
      <c r="F42" s="56"/>
      <c r="H42" s="40"/>
      <c r="I42" s="44"/>
      <c r="J42" s="44"/>
      <c r="K42" s="45"/>
      <c r="L42" s="46"/>
    </row>
    <row r="43" spans="2:12" s="16" customFormat="1" ht="11.25">
      <c r="B43" s="40"/>
      <c r="C43" s="57"/>
      <c r="D43" s="57"/>
      <c r="E43" s="58"/>
      <c r="F43" s="56"/>
      <c r="H43" s="40"/>
      <c r="I43" s="44"/>
      <c r="J43" s="44"/>
      <c r="K43" s="45"/>
      <c r="L43" s="46"/>
    </row>
    <row r="44" spans="2:12" s="16" customFormat="1" ht="11.25">
      <c r="B44" s="40"/>
      <c r="C44" s="57"/>
      <c r="D44" s="57"/>
      <c r="E44" s="58"/>
      <c r="F44" s="56"/>
      <c r="H44" s="40"/>
      <c r="I44" s="44"/>
      <c r="J44" s="44"/>
      <c r="K44" s="45"/>
      <c r="L44" s="46"/>
    </row>
    <row r="45" spans="2:12" s="16" customFormat="1" ht="12" thickBot="1">
      <c r="B45" s="48"/>
      <c r="C45" s="59"/>
      <c r="D45" s="59"/>
      <c r="E45" s="60"/>
      <c r="F45" s="61"/>
      <c r="H45" s="48"/>
      <c r="I45" s="52"/>
      <c r="J45" s="44"/>
      <c r="K45" s="53"/>
      <c r="L45" s="54"/>
    </row>
    <row r="46" spans="2:12" s="16" customFormat="1" ht="11.25">
      <c r="C46" s="19"/>
      <c r="D46" s="19"/>
      <c r="E46" s="19"/>
      <c r="F46" s="20"/>
      <c r="H46" s="22"/>
      <c r="I46" s="22"/>
      <c r="J46" s="22"/>
      <c r="K46" s="22"/>
      <c r="L46" s="23"/>
    </row>
    <row r="47" spans="2:12" s="16" customFormat="1" ht="11.25">
      <c r="C47" s="19"/>
      <c r="D47" s="19"/>
      <c r="E47" s="19"/>
      <c r="F47" s="20"/>
      <c r="H47" s="22"/>
      <c r="I47" s="22"/>
      <c r="J47" s="22"/>
      <c r="K47" s="22"/>
      <c r="L47" s="23"/>
    </row>
    <row r="48" spans="2:12" s="16" customFormat="1" ht="11.25">
      <c r="C48" s="19"/>
      <c r="D48" s="19"/>
      <c r="E48" s="19"/>
      <c r="F48" s="20"/>
      <c r="H48" s="22"/>
      <c r="I48" s="22"/>
      <c r="J48" s="22"/>
      <c r="K48" s="22"/>
      <c r="L48" s="23"/>
    </row>
    <row r="49" spans="3:12" s="16" customFormat="1" ht="11.25">
      <c r="C49" s="19"/>
      <c r="D49" s="19"/>
      <c r="E49" s="19"/>
      <c r="F49" s="20"/>
      <c r="H49" s="22"/>
      <c r="I49" s="22"/>
      <c r="J49" s="22"/>
      <c r="K49" s="22"/>
      <c r="L49" s="23"/>
    </row>
    <row r="50" spans="3:12" s="16" customFormat="1" ht="11.25">
      <c r="C50" s="19"/>
      <c r="D50" s="19"/>
      <c r="E50" s="19"/>
      <c r="F50" s="20"/>
      <c r="H50" s="22"/>
      <c r="I50" s="22"/>
      <c r="J50" s="22"/>
      <c r="K50" s="22"/>
      <c r="L50" s="23"/>
    </row>
    <row r="51" spans="3:12" s="16" customFormat="1" ht="11.25">
      <c r="C51" s="19"/>
      <c r="D51" s="19"/>
      <c r="E51" s="19"/>
      <c r="F51" s="20"/>
      <c r="H51" s="22"/>
      <c r="I51" s="22"/>
      <c r="J51" s="22"/>
      <c r="K51" s="22"/>
      <c r="L51" s="23"/>
    </row>
    <row r="52" spans="3:12" s="16" customFormat="1" ht="11.25">
      <c r="C52" s="19"/>
      <c r="D52" s="19"/>
      <c r="E52" s="19"/>
      <c r="F52" s="20"/>
      <c r="H52" s="22"/>
      <c r="I52" s="22"/>
      <c r="J52" s="22"/>
      <c r="K52" s="22"/>
      <c r="L52" s="23"/>
    </row>
    <row r="53" spans="3:12" s="16" customFormat="1" ht="11.25">
      <c r="C53" s="19"/>
      <c r="D53" s="19"/>
      <c r="E53" s="19"/>
      <c r="F53" s="20"/>
      <c r="H53" s="22"/>
      <c r="I53" s="22"/>
      <c r="J53" s="22"/>
      <c r="K53" s="22"/>
      <c r="L53" s="23"/>
    </row>
    <row r="54" spans="3:12" s="16" customFormat="1" ht="11.25">
      <c r="C54" s="19"/>
      <c r="D54" s="19"/>
      <c r="E54" s="19"/>
      <c r="F54" s="20"/>
      <c r="H54" s="22"/>
      <c r="I54" s="22"/>
      <c r="J54" s="22"/>
      <c r="K54" s="22"/>
      <c r="L54" s="23"/>
    </row>
    <row r="55" spans="3:12" s="16" customFormat="1" ht="11.25">
      <c r="C55" s="19"/>
      <c r="D55" s="19"/>
      <c r="E55" s="19"/>
      <c r="F55" s="20"/>
      <c r="H55" s="22"/>
      <c r="I55" s="22"/>
      <c r="J55" s="22"/>
      <c r="K55" s="22"/>
      <c r="L55" s="23"/>
    </row>
    <row r="56" spans="3:12" s="16" customFormat="1" ht="11.25">
      <c r="C56" s="19"/>
      <c r="D56" s="19"/>
      <c r="E56" s="19"/>
      <c r="F56" s="20"/>
      <c r="H56" s="22"/>
      <c r="I56" s="22"/>
      <c r="J56" s="22"/>
      <c r="K56" s="22"/>
      <c r="L56" s="23"/>
    </row>
    <row r="57" spans="3:12" s="16" customFormat="1" ht="11.25">
      <c r="C57" s="19"/>
      <c r="D57" s="19"/>
      <c r="E57" s="19"/>
      <c r="F57" s="20"/>
      <c r="H57" s="22"/>
      <c r="I57" s="22"/>
      <c r="J57" s="22"/>
      <c r="K57" s="22"/>
      <c r="L57" s="23"/>
    </row>
    <row r="58" spans="3:12" s="16" customFormat="1" ht="11.25">
      <c r="C58" s="19"/>
      <c r="D58" s="19"/>
      <c r="E58" s="19"/>
      <c r="F58" s="20"/>
      <c r="H58" s="22"/>
      <c r="I58" s="22"/>
      <c r="J58" s="22"/>
      <c r="K58" s="22"/>
      <c r="L58" s="23"/>
    </row>
    <row r="59" spans="3:12" s="16" customFormat="1" ht="11.25">
      <c r="C59" s="19"/>
      <c r="D59" s="19"/>
      <c r="E59" s="19"/>
      <c r="F59" s="20"/>
      <c r="H59" s="22"/>
      <c r="I59" s="22"/>
      <c r="J59" s="22"/>
      <c r="K59" s="22"/>
      <c r="L59" s="23"/>
    </row>
    <row r="60" spans="3:12" s="16" customFormat="1" ht="11.25">
      <c r="C60" s="19"/>
      <c r="D60" s="19"/>
      <c r="E60" s="19"/>
      <c r="F60" s="20"/>
      <c r="H60" s="22"/>
      <c r="I60" s="22"/>
      <c r="J60" s="22"/>
      <c r="K60" s="22"/>
      <c r="L60" s="23"/>
    </row>
    <row r="61" spans="3:12" s="16" customFormat="1" ht="11.25">
      <c r="C61" s="19"/>
      <c r="D61" s="19"/>
      <c r="E61" s="19"/>
      <c r="F61" s="20"/>
      <c r="H61" s="22"/>
      <c r="I61" s="22"/>
      <c r="J61" s="22"/>
      <c r="K61" s="22"/>
      <c r="L61" s="23"/>
    </row>
    <row r="62" spans="3:12" s="16" customFormat="1" ht="11.25">
      <c r="C62" s="19"/>
      <c r="D62" s="19"/>
      <c r="E62" s="19"/>
      <c r="F62" s="20"/>
      <c r="H62" s="22"/>
      <c r="I62" s="22"/>
      <c r="J62" s="22"/>
      <c r="K62" s="22"/>
      <c r="L62" s="23"/>
    </row>
    <row r="63" spans="3:12" s="16" customFormat="1" ht="11.25">
      <c r="C63" s="19"/>
      <c r="D63" s="19"/>
      <c r="E63" s="19"/>
      <c r="F63" s="20"/>
      <c r="H63" s="22"/>
      <c r="I63" s="22"/>
      <c r="J63" s="22"/>
      <c r="K63" s="22"/>
      <c r="L63" s="23"/>
    </row>
    <row r="64" spans="3:12" s="16" customFormat="1" ht="11.25">
      <c r="C64" s="19"/>
      <c r="D64" s="19"/>
      <c r="E64" s="19"/>
      <c r="F64" s="20"/>
      <c r="H64" s="22"/>
      <c r="I64" s="22"/>
      <c r="J64" s="22"/>
      <c r="K64" s="22"/>
      <c r="L64" s="23"/>
    </row>
    <row r="65" spans="3:12" s="16" customFormat="1" ht="11.25">
      <c r="C65" s="19"/>
      <c r="D65" s="19"/>
      <c r="E65" s="19"/>
      <c r="F65" s="20"/>
      <c r="H65" s="22"/>
      <c r="I65" s="22"/>
      <c r="J65" s="22"/>
      <c r="K65" s="22"/>
      <c r="L65" s="23"/>
    </row>
    <row r="66" spans="3:12" s="16" customFormat="1" ht="11.25">
      <c r="C66" s="19"/>
      <c r="D66" s="19"/>
      <c r="E66" s="19"/>
      <c r="F66" s="20"/>
      <c r="H66" s="22"/>
      <c r="I66" s="22"/>
      <c r="J66" s="22"/>
      <c r="K66" s="22"/>
      <c r="L66" s="23"/>
    </row>
    <row r="67" spans="3:12" s="16" customFormat="1" ht="11.25">
      <c r="C67" s="19"/>
      <c r="D67" s="19"/>
      <c r="E67" s="19"/>
      <c r="F67" s="20"/>
      <c r="H67" s="22"/>
      <c r="I67" s="22"/>
      <c r="J67" s="22"/>
      <c r="K67" s="22"/>
      <c r="L67" s="23"/>
    </row>
    <row r="68" spans="3:12" s="16" customFormat="1" ht="11.25">
      <c r="C68" s="19"/>
      <c r="D68" s="19"/>
      <c r="E68" s="19"/>
      <c r="F68" s="20"/>
      <c r="H68" s="22"/>
      <c r="I68" s="22"/>
      <c r="J68" s="22"/>
      <c r="K68" s="22"/>
      <c r="L68" s="23"/>
    </row>
    <row r="69" spans="3:12" s="16" customFormat="1" ht="11.25">
      <c r="C69" s="19"/>
      <c r="D69" s="19"/>
      <c r="E69" s="19"/>
      <c r="F69" s="20"/>
      <c r="H69" s="22"/>
      <c r="I69" s="22"/>
      <c r="J69" s="22"/>
      <c r="K69" s="22"/>
      <c r="L69" s="23"/>
    </row>
    <row r="70" spans="3:12" s="16" customFormat="1" ht="11.25">
      <c r="C70" s="19"/>
      <c r="D70" s="19"/>
      <c r="E70" s="19"/>
      <c r="F70" s="20"/>
      <c r="H70" s="22"/>
      <c r="I70" s="22"/>
      <c r="J70" s="516" t="s">
        <v>58</v>
      </c>
      <c r="K70" s="516" t="s">
        <v>61</v>
      </c>
      <c r="L70" s="23"/>
    </row>
    <row r="71" spans="3:12" s="16" customFormat="1" ht="11.25">
      <c r="C71" s="19"/>
      <c r="D71" s="19"/>
      <c r="E71" s="19"/>
      <c r="F71" s="20"/>
      <c r="H71" s="22"/>
      <c r="I71" s="22"/>
      <c r="J71" s="516"/>
      <c r="K71" s="516"/>
      <c r="L71" s="23"/>
    </row>
    <row r="72" spans="3:12" s="16" customFormat="1" ht="11.25">
      <c r="C72" s="19"/>
      <c r="D72" s="19"/>
      <c r="E72" s="19"/>
      <c r="F72" s="20"/>
      <c r="H72" s="22"/>
      <c r="I72" s="22"/>
      <c r="J72" s="516" t="s">
        <v>58</v>
      </c>
      <c r="K72" s="516"/>
      <c r="L72" s="23"/>
    </row>
    <row r="73" spans="3:12" s="16" customFormat="1" ht="11.25">
      <c r="C73" s="19"/>
      <c r="D73" s="19"/>
      <c r="E73" s="19"/>
      <c r="F73" s="20"/>
      <c r="H73" s="22"/>
      <c r="I73" s="22"/>
      <c r="J73" s="62"/>
      <c r="K73" s="63" t="s">
        <v>62</v>
      </c>
      <c r="L73" s="23"/>
    </row>
    <row r="74" spans="3:12" s="16" customFormat="1" ht="11.25">
      <c r="C74" s="19"/>
      <c r="D74" s="19"/>
      <c r="E74" s="19"/>
      <c r="F74" s="20"/>
      <c r="H74" s="22"/>
      <c r="I74" s="22"/>
      <c r="J74" s="62" t="s">
        <v>63</v>
      </c>
      <c r="K74" s="64" t="s">
        <v>64</v>
      </c>
      <c r="L74" s="23"/>
    </row>
    <row r="75" spans="3:12" s="16" customFormat="1" ht="11.25">
      <c r="C75" s="19"/>
      <c r="D75" s="19"/>
      <c r="E75" s="19"/>
      <c r="F75" s="20"/>
      <c r="H75" s="22"/>
      <c r="I75" s="22"/>
      <c r="J75" s="62" t="s">
        <v>65</v>
      </c>
      <c r="K75" s="64" t="s">
        <v>66</v>
      </c>
      <c r="L75" s="23"/>
    </row>
    <row r="76" spans="3:12" s="16" customFormat="1" ht="11.25">
      <c r="C76" s="19"/>
      <c r="D76" s="19"/>
      <c r="E76" s="19"/>
      <c r="F76" s="20"/>
      <c r="H76" s="22"/>
      <c r="I76" s="22"/>
      <c r="J76" s="62"/>
      <c r="K76" s="64" t="s">
        <v>67</v>
      </c>
      <c r="L76" s="23"/>
    </row>
    <row r="77" spans="3:12" s="16" customFormat="1" ht="11.25">
      <c r="C77" s="19"/>
      <c r="D77" s="19"/>
      <c r="E77" s="19"/>
      <c r="F77" s="20"/>
      <c r="H77" s="22"/>
      <c r="I77" s="22"/>
      <c r="J77" s="62"/>
      <c r="K77" s="64" t="s">
        <v>68</v>
      </c>
      <c r="L77" s="23"/>
    </row>
    <row r="78" spans="3:12" s="16" customFormat="1" ht="11.25">
      <c r="C78" s="19"/>
      <c r="D78" s="19"/>
      <c r="E78" s="19"/>
      <c r="F78" s="20"/>
      <c r="H78" s="22"/>
      <c r="I78" s="22"/>
      <c r="J78" s="62"/>
      <c r="K78" s="64" t="s">
        <v>69</v>
      </c>
      <c r="L78" s="23"/>
    </row>
    <row r="79" spans="3:12" s="16" customFormat="1" ht="11.25">
      <c r="C79" s="19"/>
      <c r="D79" s="19"/>
      <c r="E79" s="19"/>
      <c r="F79" s="20"/>
      <c r="H79" s="22"/>
      <c r="I79" s="22"/>
      <c r="J79" s="62"/>
      <c r="K79" s="64" t="s">
        <v>70</v>
      </c>
      <c r="L79" s="23"/>
    </row>
    <row r="80" spans="3:12" s="16" customFormat="1" ht="11.25">
      <c r="C80" s="19"/>
      <c r="D80" s="19"/>
      <c r="E80" s="19"/>
      <c r="F80" s="20"/>
      <c r="H80" s="22"/>
      <c r="I80" s="22"/>
      <c r="J80" s="62"/>
      <c r="K80" s="64" t="s">
        <v>71</v>
      </c>
      <c r="L80" s="23"/>
    </row>
    <row r="81" spans="3:12" s="16" customFormat="1" ht="11.25">
      <c r="C81" s="19"/>
      <c r="D81" s="19"/>
      <c r="E81" s="19"/>
      <c r="F81" s="20"/>
      <c r="H81" s="22"/>
      <c r="I81" s="22"/>
      <c r="J81" s="62"/>
      <c r="K81" s="64" t="s">
        <v>72</v>
      </c>
      <c r="L81" s="23"/>
    </row>
    <row r="82" spans="3:12" s="16" customFormat="1" ht="11.25">
      <c r="C82" s="19"/>
      <c r="D82" s="19"/>
      <c r="E82" s="19"/>
      <c r="F82" s="20"/>
      <c r="H82" s="22"/>
      <c r="I82" s="22"/>
      <c r="J82" s="62"/>
      <c r="K82" s="64" t="s">
        <v>73</v>
      </c>
      <c r="L82" s="23"/>
    </row>
    <row r="83" spans="3:12" s="16" customFormat="1" ht="11.25">
      <c r="C83" s="19"/>
      <c r="D83" s="19"/>
      <c r="E83" s="19"/>
      <c r="F83" s="20"/>
      <c r="H83" s="22"/>
      <c r="I83" s="22"/>
      <c r="J83" s="62"/>
      <c r="K83" s="64" t="s">
        <v>74</v>
      </c>
      <c r="L83" s="23"/>
    </row>
    <row r="84" spans="3:12" s="16" customFormat="1" ht="11.25">
      <c r="C84" s="19"/>
      <c r="D84" s="19"/>
      <c r="E84" s="19"/>
      <c r="F84" s="20"/>
      <c r="H84" s="22"/>
      <c r="I84" s="22"/>
      <c r="J84" s="62"/>
      <c r="K84" s="64" t="s">
        <v>75</v>
      </c>
      <c r="L84" s="23"/>
    </row>
    <row r="85" spans="3:12" s="16" customFormat="1" ht="11.25">
      <c r="C85" s="19"/>
      <c r="D85" s="19"/>
      <c r="E85" s="19"/>
      <c r="F85" s="20"/>
      <c r="H85" s="22"/>
      <c r="I85" s="22"/>
      <c r="J85" s="62"/>
      <c r="K85" s="64"/>
      <c r="L85" s="23"/>
    </row>
    <row r="86" spans="3:12" s="16" customFormat="1" ht="11.25">
      <c r="C86" s="19"/>
      <c r="D86" s="19"/>
      <c r="E86" s="19"/>
      <c r="F86" s="20"/>
      <c r="H86" s="22"/>
      <c r="I86" s="22"/>
      <c r="J86" s="62"/>
      <c r="K86" s="63" t="s">
        <v>76</v>
      </c>
      <c r="L86" s="23"/>
    </row>
    <row r="87" spans="3:12" s="16" customFormat="1" ht="11.25">
      <c r="C87" s="19"/>
      <c r="D87" s="19"/>
      <c r="E87" s="19"/>
      <c r="F87" s="20"/>
      <c r="H87" s="22"/>
      <c r="I87" s="22"/>
      <c r="J87" s="62"/>
      <c r="K87" s="64" t="s">
        <v>77</v>
      </c>
      <c r="L87" s="23"/>
    </row>
    <row r="88" spans="3:12" s="16" customFormat="1" ht="11.25">
      <c r="C88" s="19"/>
      <c r="D88" s="19"/>
      <c r="E88" s="19"/>
      <c r="F88" s="20"/>
      <c r="H88" s="22"/>
      <c r="I88" s="22"/>
      <c r="J88" s="62"/>
      <c r="K88" s="64" t="s">
        <v>78</v>
      </c>
      <c r="L88" s="23"/>
    </row>
    <row r="89" spans="3:12" s="16" customFormat="1" ht="11.25">
      <c r="C89" s="19"/>
      <c r="D89" s="19"/>
      <c r="E89" s="19"/>
      <c r="F89" s="20"/>
      <c r="H89" s="22"/>
      <c r="I89" s="22"/>
      <c r="J89" s="62"/>
      <c r="K89" s="64" t="s">
        <v>79</v>
      </c>
      <c r="L89" s="23"/>
    </row>
    <row r="90" spans="3:12" s="16" customFormat="1" ht="11.25">
      <c r="C90" s="19"/>
      <c r="D90" s="19"/>
      <c r="E90" s="19"/>
      <c r="F90" s="20"/>
      <c r="H90" s="22"/>
      <c r="I90" s="22"/>
      <c r="J90" s="62"/>
      <c r="K90" s="64" t="s">
        <v>80</v>
      </c>
      <c r="L90" s="23"/>
    </row>
    <row r="91" spans="3:12" s="16" customFormat="1" ht="11.25">
      <c r="C91" s="19"/>
      <c r="D91" s="19"/>
      <c r="E91" s="19"/>
      <c r="F91" s="20"/>
      <c r="H91" s="22"/>
      <c r="I91" s="22"/>
      <c r="J91" s="62"/>
      <c r="K91" s="64" t="s">
        <v>81</v>
      </c>
      <c r="L91" s="23"/>
    </row>
    <row r="92" spans="3:12" s="16" customFormat="1" ht="11.25">
      <c r="C92" s="19"/>
      <c r="D92" s="19"/>
      <c r="E92" s="19"/>
      <c r="F92" s="20"/>
      <c r="H92" s="22"/>
      <c r="I92" s="22"/>
      <c r="J92" s="62"/>
      <c r="K92" s="64" t="s">
        <v>82</v>
      </c>
      <c r="L92" s="23"/>
    </row>
    <row r="93" spans="3:12" s="16" customFormat="1" ht="11.25">
      <c r="C93" s="19"/>
      <c r="D93" s="19"/>
      <c r="E93" s="19"/>
      <c r="F93" s="20"/>
      <c r="H93" s="22"/>
      <c r="I93" s="22"/>
      <c r="J93" s="62"/>
      <c r="K93" s="64" t="s">
        <v>83</v>
      </c>
      <c r="L93" s="23"/>
    </row>
    <row r="94" spans="3:12" s="16" customFormat="1" ht="11.25">
      <c r="C94" s="19"/>
      <c r="D94" s="19"/>
      <c r="E94" s="19"/>
      <c r="F94" s="20"/>
      <c r="H94" s="22"/>
      <c r="I94" s="22"/>
      <c r="J94" s="62"/>
      <c r="K94" s="64" t="s">
        <v>84</v>
      </c>
      <c r="L94" s="23"/>
    </row>
    <row r="95" spans="3:12" s="16" customFormat="1" ht="11.25">
      <c r="C95" s="19"/>
      <c r="D95" s="19"/>
      <c r="E95" s="19"/>
      <c r="F95" s="20"/>
      <c r="H95" s="22"/>
      <c r="I95" s="22"/>
      <c r="J95" s="62"/>
      <c r="K95" s="64" t="s">
        <v>85</v>
      </c>
      <c r="L95" s="23"/>
    </row>
    <row r="96" spans="3:12" s="16" customFormat="1" ht="11.25">
      <c r="C96" s="19"/>
      <c r="D96" s="19"/>
      <c r="E96" s="19"/>
      <c r="F96" s="20"/>
      <c r="H96" s="22"/>
      <c r="I96" s="22"/>
      <c r="J96" s="62"/>
      <c r="K96" s="64" t="s">
        <v>86</v>
      </c>
      <c r="L96" s="23"/>
    </row>
    <row r="97" spans="3:12" s="16" customFormat="1" ht="11.25">
      <c r="C97" s="19"/>
      <c r="D97" s="19"/>
      <c r="E97" s="19"/>
      <c r="F97" s="20"/>
      <c r="H97" s="22"/>
      <c r="I97" s="22"/>
      <c r="J97" s="62"/>
      <c r="K97" s="64" t="s">
        <v>87</v>
      </c>
      <c r="L97" s="23"/>
    </row>
    <row r="98" spans="3:12" s="16" customFormat="1" ht="11.25">
      <c r="C98" s="19"/>
      <c r="D98" s="19"/>
      <c r="E98" s="19"/>
      <c r="F98" s="20"/>
      <c r="H98" s="22"/>
      <c r="I98" s="22"/>
      <c r="J98" s="62"/>
      <c r="K98" s="64" t="s">
        <v>88</v>
      </c>
      <c r="L98" s="23"/>
    </row>
    <row r="99" spans="3:12" s="16" customFormat="1" ht="11.25">
      <c r="C99" s="19"/>
      <c r="D99" s="19"/>
      <c r="E99" s="19"/>
      <c r="F99" s="20"/>
      <c r="H99" s="22"/>
      <c r="I99" s="22"/>
      <c r="J99" s="62"/>
      <c r="K99" s="64" t="s">
        <v>89</v>
      </c>
      <c r="L99" s="23"/>
    </row>
    <row r="100" spans="3:12" s="16" customFormat="1" ht="11.25">
      <c r="C100" s="19"/>
      <c r="D100" s="19"/>
      <c r="E100" s="19"/>
      <c r="F100" s="20"/>
      <c r="H100" s="22"/>
      <c r="I100" s="22"/>
      <c r="J100" s="62"/>
      <c r="K100" s="64" t="s">
        <v>90</v>
      </c>
      <c r="L100" s="23"/>
    </row>
    <row r="101" spans="3:12" s="16" customFormat="1" ht="11.25">
      <c r="C101" s="19"/>
      <c r="D101" s="19"/>
      <c r="E101" s="19"/>
      <c r="F101" s="20"/>
      <c r="H101" s="22"/>
      <c r="I101" s="22"/>
      <c r="J101" s="62"/>
      <c r="K101" s="64"/>
      <c r="L101" s="23"/>
    </row>
    <row r="102" spans="3:12" s="16" customFormat="1" ht="11.25">
      <c r="C102" s="19"/>
      <c r="D102" s="19"/>
      <c r="E102" s="19"/>
      <c r="F102" s="20"/>
      <c r="H102" s="22"/>
      <c r="I102" s="22"/>
      <c r="J102" s="62"/>
      <c r="K102" s="63" t="s">
        <v>91</v>
      </c>
      <c r="L102" s="23"/>
    </row>
    <row r="103" spans="3:12" s="16" customFormat="1" ht="11.25">
      <c r="C103" s="19"/>
      <c r="D103" s="19"/>
      <c r="E103" s="19"/>
      <c r="F103" s="20"/>
      <c r="H103" s="22"/>
      <c r="I103" s="22"/>
      <c r="J103" s="62"/>
      <c r="K103" s="64" t="s">
        <v>77</v>
      </c>
      <c r="L103" s="23"/>
    </row>
    <row r="104" spans="3:12" s="16" customFormat="1" ht="11.25">
      <c r="C104" s="19"/>
      <c r="D104" s="19"/>
      <c r="E104" s="19"/>
      <c r="F104" s="20"/>
      <c r="H104" s="22"/>
      <c r="I104" s="22"/>
      <c r="J104" s="62"/>
      <c r="K104" s="64" t="s">
        <v>78</v>
      </c>
      <c r="L104" s="23"/>
    </row>
    <row r="105" spans="3:12" s="16" customFormat="1" ht="11.25">
      <c r="C105" s="19"/>
      <c r="D105" s="19"/>
      <c r="E105" s="19"/>
      <c r="F105" s="20"/>
      <c r="H105" s="22"/>
      <c r="I105" s="22"/>
      <c r="J105" s="62"/>
      <c r="K105" s="64" t="s">
        <v>79</v>
      </c>
      <c r="L105" s="23"/>
    </row>
    <row r="106" spans="3:12" s="16" customFormat="1" ht="11.25">
      <c r="C106" s="19"/>
      <c r="D106" s="19"/>
      <c r="E106" s="19"/>
      <c r="F106" s="20"/>
      <c r="H106" s="22"/>
      <c r="I106" s="22"/>
      <c r="J106" s="62"/>
      <c r="K106" s="64" t="s">
        <v>80</v>
      </c>
      <c r="L106" s="23"/>
    </row>
    <row r="107" spans="3:12" s="16" customFormat="1" ht="11.25">
      <c r="C107" s="19"/>
      <c r="D107" s="19"/>
      <c r="E107" s="19"/>
      <c r="F107" s="20"/>
      <c r="H107" s="22"/>
      <c r="I107" s="22"/>
      <c r="J107" s="62"/>
      <c r="K107" s="64" t="s">
        <v>81</v>
      </c>
      <c r="L107" s="23"/>
    </row>
    <row r="108" spans="3:12" s="16" customFormat="1" ht="11.25">
      <c r="C108" s="19"/>
      <c r="D108" s="19"/>
      <c r="E108" s="19"/>
      <c r="F108" s="20"/>
      <c r="H108" s="22"/>
      <c r="I108" s="22"/>
      <c r="J108" s="62"/>
      <c r="K108" s="64" t="s">
        <v>82</v>
      </c>
      <c r="L108" s="23"/>
    </row>
    <row r="109" spans="3:12" s="16" customFormat="1" ht="11.25">
      <c r="C109" s="19"/>
      <c r="D109" s="19"/>
      <c r="E109" s="19"/>
      <c r="F109" s="20"/>
      <c r="H109" s="22"/>
      <c r="I109" s="22"/>
      <c r="J109" s="62"/>
      <c r="K109" s="64" t="s">
        <v>83</v>
      </c>
      <c r="L109" s="23"/>
    </row>
    <row r="110" spans="3:12" s="16" customFormat="1" ht="11.25">
      <c r="C110" s="19"/>
      <c r="D110" s="19"/>
      <c r="E110" s="19"/>
      <c r="F110" s="20"/>
      <c r="H110" s="22"/>
      <c r="I110" s="22"/>
      <c r="J110" s="62"/>
      <c r="K110" s="64" t="s">
        <v>92</v>
      </c>
      <c r="L110" s="23"/>
    </row>
    <row r="111" spans="3:12" s="16" customFormat="1" ht="11.25">
      <c r="C111" s="19"/>
      <c r="D111" s="19"/>
      <c r="E111" s="19"/>
      <c r="F111" s="20"/>
      <c r="H111" s="22"/>
      <c r="I111" s="22"/>
      <c r="J111" s="62"/>
      <c r="K111" s="64" t="s">
        <v>93</v>
      </c>
      <c r="L111" s="23"/>
    </row>
    <row r="112" spans="3:12" s="16" customFormat="1" ht="11.25">
      <c r="C112" s="19"/>
      <c r="D112" s="19"/>
      <c r="E112" s="19"/>
      <c r="F112" s="20"/>
      <c r="H112" s="22"/>
      <c r="I112" s="22"/>
      <c r="J112" s="62"/>
      <c r="K112" s="64" t="s">
        <v>86</v>
      </c>
      <c r="L112" s="23"/>
    </row>
    <row r="113" spans="3:12" s="16" customFormat="1" ht="11.25">
      <c r="C113" s="19"/>
      <c r="D113" s="19"/>
      <c r="E113" s="19"/>
      <c r="F113" s="20"/>
      <c r="H113" s="22"/>
      <c r="I113" s="22"/>
      <c r="J113" s="62"/>
      <c r="K113" s="64" t="s">
        <v>87</v>
      </c>
      <c r="L113" s="23"/>
    </row>
    <row r="114" spans="3:12" s="16" customFormat="1" ht="11.25">
      <c r="C114" s="19"/>
      <c r="D114" s="19"/>
      <c r="E114" s="19"/>
      <c r="F114" s="20"/>
      <c r="H114" s="22"/>
      <c r="I114" s="22"/>
      <c r="J114" s="62"/>
      <c r="K114" s="64" t="s">
        <v>88</v>
      </c>
      <c r="L114" s="23"/>
    </row>
    <row r="115" spans="3:12" s="16" customFormat="1" ht="11.25">
      <c r="C115" s="19"/>
      <c r="D115" s="19"/>
      <c r="E115" s="19"/>
      <c r="F115" s="20"/>
      <c r="H115" s="22"/>
      <c r="I115" s="22"/>
      <c r="J115" s="62"/>
      <c r="K115" s="64" t="s">
        <v>89</v>
      </c>
      <c r="L115" s="23"/>
    </row>
    <row r="116" spans="3:12" s="16" customFormat="1" ht="11.25">
      <c r="C116" s="19"/>
      <c r="D116" s="19"/>
      <c r="E116" s="19"/>
      <c r="F116" s="20"/>
      <c r="H116" s="22"/>
      <c r="I116" s="22"/>
      <c r="J116" s="62"/>
      <c r="K116" s="64" t="s">
        <v>90</v>
      </c>
      <c r="L116" s="23"/>
    </row>
    <row r="117" spans="3:12" s="16" customFormat="1" ht="11.25">
      <c r="C117" s="19"/>
      <c r="D117" s="19"/>
      <c r="E117" s="19"/>
      <c r="F117" s="20"/>
      <c r="H117" s="22"/>
      <c r="I117" s="22"/>
      <c r="J117" s="62"/>
      <c r="K117" s="62"/>
      <c r="L117" s="23"/>
    </row>
    <row r="118" spans="3:12" s="16" customFormat="1" ht="11.25">
      <c r="C118" s="19"/>
      <c r="D118" s="19"/>
      <c r="E118" s="19"/>
      <c r="F118" s="20"/>
      <c r="H118" s="22"/>
      <c r="I118" s="22"/>
      <c r="J118" s="62"/>
      <c r="K118" s="63" t="s">
        <v>94</v>
      </c>
      <c r="L118" s="23"/>
    </row>
    <row r="119" spans="3:12" s="16" customFormat="1" ht="11.25">
      <c r="C119" s="19"/>
      <c r="D119" s="19"/>
      <c r="E119" s="19"/>
      <c r="F119" s="20"/>
      <c r="H119" s="22"/>
      <c r="I119" s="22"/>
      <c r="J119" s="62"/>
      <c r="K119" s="64" t="s">
        <v>77</v>
      </c>
      <c r="L119" s="23"/>
    </row>
    <row r="120" spans="3:12" s="16" customFormat="1" ht="11.25">
      <c r="C120" s="19"/>
      <c r="D120" s="19"/>
      <c r="E120" s="19"/>
      <c r="F120" s="20"/>
      <c r="H120" s="22"/>
      <c r="I120" s="22"/>
      <c r="J120" s="62"/>
      <c r="K120" s="64" t="s">
        <v>78</v>
      </c>
      <c r="L120" s="23"/>
    </row>
    <row r="121" spans="3:12" s="16" customFormat="1" ht="11.25">
      <c r="C121" s="19"/>
      <c r="D121" s="19"/>
      <c r="E121" s="19"/>
      <c r="F121" s="20"/>
      <c r="H121" s="22"/>
      <c r="I121" s="22"/>
      <c r="J121" s="62"/>
      <c r="K121" s="64" t="s">
        <v>79</v>
      </c>
      <c r="L121" s="23"/>
    </row>
    <row r="122" spans="3:12" s="16" customFormat="1" ht="11.25">
      <c r="C122" s="19"/>
      <c r="D122" s="19"/>
      <c r="E122" s="19"/>
      <c r="F122" s="20"/>
      <c r="H122" s="22"/>
      <c r="I122" s="22"/>
      <c r="J122" s="62"/>
      <c r="K122" s="64" t="s">
        <v>80</v>
      </c>
      <c r="L122" s="23"/>
    </row>
    <row r="123" spans="3:12" s="16" customFormat="1" ht="11.25">
      <c r="C123" s="19"/>
      <c r="D123" s="19"/>
      <c r="E123" s="19"/>
      <c r="F123" s="20"/>
      <c r="H123" s="22"/>
      <c r="I123" s="22"/>
      <c r="J123" s="62"/>
      <c r="K123" s="64" t="s">
        <v>81</v>
      </c>
      <c r="L123" s="23"/>
    </row>
    <row r="124" spans="3:12" s="16" customFormat="1" ht="11.25">
      <c r="C124" s="19"/>
      <c r="D124" s="19"/>
      <c r="E124" s="19"/>
      <c r="F124" s="20"/>
      <c r="H124" s="22"/>
      <c r="I124" s="22"/>
      <c r="J124" s="62"/>
      <c r="K124" s="64" t="s">
        <v>82</v>
      </c>
      <c r="L124" s="23"/>
    </row>
    <row r="125" spans="3:12" s="16" customFormat="1" ht="11.25">
      <c r="C125" s="19"/>
      <c r="D125" s="19"/>
      <c r="E125" s="19"/>
      <c r="F125" s="20"/>
      <c r="H125" s="22"/>
      <c r="I125" s="22"/>
      <c r="J125" s="62"/>
      <c r="K125" s="64" t="s">
        <v>83</v>
      </c>
      <c r="L125" s="23"/>
    </row>
    <row r="126" spans="3:12" s="16" customFormat="1" ht="11.25">
      <c r="C126" s="19"/>
      <c r="D126" s="19"/>
      <c r="E126" s="19"/>
      <c r="F126" s="20"/>
      <c r="H126" s="22"/>
      <c r="I126" s="22"/>
      <c r="J126" s="62"/>
      <c r="K126" s="64" t="s">
        <v>92</v>
      </c>
      <c r="L126" s="23"/>
    </row>
    <row r="127" spans="3:12" s="16" customFormat="1" ht="11.25">
      <c r="C127" s="19"/>
      <c r="D127" s="19"/>
      <c r="E127" s="19"/>
      <c r="F127" s="20"/>
      <c r="H127" s="22"/>
      <c r="I127" s="22"/>
      <c r="J127" s="62"/>
      <c r="K127" s="64" t="s">
        <v>93</v>
      </c>
      <c r="L127" s="23"/>
    </row>
    <row r="128" spans="3:12" s="16" customFormat="1" ht="11.25">
      <c r="C128" s="19"/>
      <c r="D128" s="19"/>
      <c r="E128" s="19"/>
      <c r="F128" s="20"/>
      <c r="H128" s="22"/>
      <c r="I128" s="22"/>
      <c r="J128" s="62"/>
      <c r="K128" s="64" t="s">
        <v>86</v>
      </c>
      <c r="L128" s="23"/>
    </row>
    <row r="129" spans="3:12" s="16" customFormat="1" ht="11.25">
      <c r="C129" s="19"/>
      <c r="D129" s="19"/>
      <c r="E129" s="19"/>
      <c r="F129" s="20"/>
      <c r="H129" s="22"/>
      <c r="I129" s="22"/>
      <c r="J129" s="62"/>
      <c r="K129" s="64" t="s">
        <v>95</v>
      </c>
      <c r="L129" s="23"/>
    </row>
    <row r="130" spans="3:12" s="16" customFormat="1" ht="11.25">
      <c r="C130" s="19"/>
      <c r="D130" s="19"/>
      <c r="E130" s="19"/>
      <c r="F130" s="20"/>
      <c r="H130" s="22"/>
      <c r="I130" s="22"/>
      <c r="J130" s="62"/>
      <c r="K130" s="64" t="s">
        <v>87</v>
      </c>
      <c r="L130" s="23"/>
    </row>
    <row r="131" spans="3:12" s="16" customFormat="1" ht="11.25">
      <c r="C131" s="19"/>
      <c r="D131" s="19"/>
      <c r="E131" s="19"/>
      <c r="F131" s="20"/>
      <c r="H131" s="22"/>
      <c r="I131" s="22"/>
      <c r="J131" s="62"/>
      <c r="K131" s="64" t="s">
        <v>88</v>
      </c>
      <c r="L131" s="23"/>
    </row>
    <row r="132" spans="3:12" s="16" customFormat="1" ht="11.25">
      <c r="C132" s="19"/>
      <c r="D132" s="19"/>
      <c r="E132" s="19"/>
      <c r="F132" s="20"/>
      <c r="H132" s="22"/>
      <c r="I132" s="22"/>
      <c r="J132" s="62"/>
      <c r="K132" s="64" t="s">
        <v>89</v>
      </c>
      <c r="L132" s="23"/>
    </row>
    <row r="133" spans="3:12" s="16" customFormat="1" ht="11.25">
      <c r="C133" s="19"/>
      <c r="D133" s="19"/>
      <c r="E133" s="19"/>
      <c r="F133" s="20"/>
      <c r="H133" s="22"/>
      <c r="I133" s="22"/>
      <c r="J133" s="62"/>
      <c r="K133" s="64" t="s">
        <v>90</v>
      </c>
      <c r="L133" s="23"/>
    </row>
    <row r="134" spans="3:12" s="16" customFormat="1" ht="11.25">
      <c r="C134" s="19"/>
      <c r="D134" s="19"/>
      <c r="E134" s="19"/>
      <c r="F134" s="20"/>
      <c r="H134" s="22"/>
      <c r="I134" s="22"/>
      <c r="J134" s="22"/>
      <c r="K134" s="22"/>
      <c r="L134" s="23"/>
    </row>
    <row r="135" spans="3:12" s="16" customFormat="1" ht="11.25">
      <c r="C135" s="19"/>
      <c r="D135" s="19"/>
      <c r="E135" s="19"/>
      <c r="F135" s="20"/>
      <c r="H135" s="22"/>
      <c r="I135" s="22"/>
      <c r="J135" s="22"/>
      <c r="K135" s="22"/>
      <c r="L135" s="23"/>
    </row>
    <row r="136" spans="3:12" s="16" customFormat="1" ht="11.25">
      <c r="C136" s="19"/>
      <c r="D136" s="19"/>
      <c r="E136" s="19"/>
      <c r="F136" s="20"/>
      <c r="H136" s="22"/>
      <c r="I136" s="22"/>
      <c r="J136" s="22"/>
      <c r="K136" s="22"/>
      <c r="L136" s="23"/>
    </row>
    <row r="137" spans="3:12" s="16" customFormat="1" ht="11.25">
      <c r="C137" s="19"/>
      <c r="D137" s="19"/>
      <c r="E137" s="19"/>
      <c r="F137" s="20"/>
      <c r="H137" s="22"/>
      <c r="I137" s="22"/>
      <c r="J137" s="22"/>
      <c r="K137" s="22"/>
      <c r="L137" s="23"/>
    </row>
    <row r="138" spans="3:12" s="16" customFormat="1" ht="11.25">
      <c r="C138" s="19"/>
      <c r="D138" s="19"/>
      <c r="E138" s="19"/>
      <c r="F138" s="20"/>
      <c r="H138" s="22"/>
      <c r="I138" s="22"/>
      <c r="J138" s="22"/>
      <c r="K138" s="22"/>
      <c r="L138" s="23"/>
    </row>
    <row r="139" spans="3:12" s="16" customFormat="1" ht="11.25">
      <c r="C139" s="19"/>
      <c r="D139" s="19"/>
      <c r="E139" s="19"/>
      <c r="F139" s="20"/>
      <c r="H139" s="22"/>
      <c r="I139" s="22"/>
      <c r="J139" s="22"/>
      <c r="K139" s="22"/>
      <c r="L139" s="23"/>
    </row>
    <row r="140" spans="3:12" s="16" customFormat="1" ht="11.25">
      <c r="C140" s="19"/>
      <c r="D140" s="19"/>
      <c r="E140" s="19"/>
      <c r="F140" s="20"/>
      <c r="H140" s="22"/>
      <c r="I140" s="22"/>
      <c r="J140" s="22"/>
      <c r="K140" s="22"/>
      <c r="L140" s="23"/>
    </row>
    <row r="141" spans="3:12" s="16" customFormat="1" ht="11.25">
      <c r="C141" s="19"/>
      <c r="D141" s="19"/>
      <c r="E141" s="19"/>
      <c r="F141" s="20"/>
      <c r="H141" s="22"/>
      <c r="I141" s="22"/>
      <c r="J141" s="22"/>
      <c r="K141" s="22"/>
      <c r="L141" s="23"/>
    </row>
    <row r="142" spans="3:12" s="16" customFormat="1" ht="11.25">
      <c r="C142" s="19"/>
      <c r="D142" s="19"/>
      <c r="E142" s="19"/>
      <c r="F142" s="20"/>
      <c r="H142" s="22"/>
      <c r="I142" s="22"/>
      <c r="J142" s="22"/>
      <c r="K142" s="22"/>
      <c r="L142" s="23"/>
    </row>
    <row r="143" spans="3:12" s="16" customFormat="1" ht="11.25">
      <c r="C143" s="19"/>
      <c r="D143" s="19"/>
      <c r="E143" s="19"/>
      <c r="F143" s="20"/>
      <c r="H143" s="22"/>
      <c r="I143" s="22"/>
      <c r="J143" s="22"/>
      <c r="K143" s="22"/>
      <c r="L143" s="23"/>
    </row>
    <row r="144" spans="3:12" s="16" customFormat="1" ht="11.25">
      <c r="C144" s="19"/>
      <c r="D144" s="19"/>
      <c r="E144" s="19"/>
      <c r="F144" s="20"/>
      <c r="H144" s="22"/>
      <c r="I144" s="22"/>
      <c r="J144" s="22"/>
      <c r="K144" s="22"/>
      <c r="L144" s="23"/>
    </row>
    <row r="145" spans="3:12" s="16" customFormat="1" ht="11.25">
      <c r="C145" s="19"/>
      <c r="D145" s="19"/>
      <c r="E145" s="19"/>
      <c r="F145" s="20"/>
      <c r="H145" s="22"/>
      <c r="I145" s="22"/>
      <c r="J145" s="22"/>
      <c r="K145" s="22"/>
      <c r="L145" s="23"/>
    </row>
    <row r="146" spans="3:12" s="16" customFormat="1" ht="11.25">
      <c r="C146" s="19"/>
      <c r="D146" s="19"/>
      <c r="E146" s="19"/>
      <c r="F146" s="20"/>
      <c r="H146" s="22"/>
      <c r="I146" s="22"/>
      <c r="J146" s="22"/>
      <c r="K146" s="22"/>
      <c r="L146" s="23"/>
    </row>
    <row r="147" spans="3:12" s="16" customFormat="1" ht="11.25">
      <c r="C147" s="19"/>
      <c r="D147" s="19"/>
      <c r="E147" s="19"/>
      <c r="F147" s="20"/>
      <c r="H147" s="22"/>
      <c r="I147" s="22"/>
      <c r="J147" s="22"/>
      <c r="K147" s="22"/>
      <c r="L147" s="23"/>
    </row>
    <row r="148" spans="3:12" s="16" customFormat="1" ht="11.25">
      <c r="C148" s="19"/>
      <c r="D148" s="19"/>
      <c r="E148" s="19"/>
      <c r="F148" s="20"/>
      <c r="H148" s="22"/>
      <c r="I148" s="22"/>
      <c r="J148" s="22"/>
      <c r="K148" s="22"/>
      <c r="L148" s="23"/>
    </row>
    <row r="149" spans="3:12" s="16" customFormat="1" ht="11.25">
      <c r="C149" s="19"/>
      <c r="D149" s="19"/>
      <c r="E149" s="19"/>
      <c r="F149" s="20"/>
      <c r="H149" s="22"/>
      <c r="I149" s="22"/>
      <c r="J149" s="22"/>
      <c r="K149" s="22"/>
      <c r="L149" s="23"/>
    </row>
    <row r="150" spans="3:12" s="16" customFormat="1" ht="11.25">
      <c r="C150" s="19"/>
      <c r="D150" s="19"/>
      <c r="E150" s="19"/>
      <c r="F150" s="20"/>
      <c r="H150" s="22"/>
      <c r="I150" s="22"/>
      <c r="J150" s="22"/>
      <c r="K150" s="22"/>
      <c r="L150" s="23"/>
    </row>
    <row r="151" spans="3:12" s="16" customFormat="1" ht="11.25">
      <c r="C151" s="19"/>
      <c r="D151" s="19"/>
      <c r="E151" s="19"/>
      <c r="F151" s="20"/>
      <c r="H151" s="22"/>
      <c r="I151" s="22"/>
      <c r="J151" s="22"/>
      <c r="K151" s="22"/>
      <c r="L151" s="23"/>
    </row>
    <row r="152" spans="3:12" s="16" customFormat="1" ht="11.25">
      <c r="C152" s="19"/>
      <c r="D152" s="19"/>
      <c r="E152" s="19"/>
      <c r="F152" s="20"/>
      <c r="H152" s="22"/>
      <c r="I152" s="22"/>
      <c r="J152" s="22"/>
      <c r="K152" s="22"/>
      <c r="L152" s="23"/>
    </row>
    <row r="153" spans="3:12" s="16" customFormat="1" ht="11.25">
      <c r="C153" s="19"/>
      <c r="D153" s="19"/>
      <c r="E153" s="19"/>
      <c r="F153" s="20"/>
      <c r="H153" s="22"/>
      <c r="I153" s="22"/>
      <c r="J153" s="22"/>
      <c r="K153" s="22"/>
      <c r="L153" s="23"/>
    </row>
    <row r="154" spans="3:12" s="16" customFormat="1" ht="11.25">
      <c r="C154" s="19"/>
      <c r="D154" s="19"/>
      <c r="E154" s="19"/>
      <c r="F154" s="20"/>
      <c r="H154" s="22"/>
      <c r="I154" s="22"/>
      <c r="J154" s="22"/>
      <c r="K154" s="22"/>
      <c r="L154" s="23"/>
    </row>
    <row r="155" spans="3:12" s="16" customFormat="1" ht="11.25">
      <c r="C155" s="19"/>
      <c r="D155" s="19"/>
      <c r="E155" s="19"/>
      <c r="F155" s="20"/>
      <c r="H155" s="22"/>
      <c r="I155" s="22"/>
      <c r="J155" s="22"/>
      <c r="K155" s="22"/>
      <c r="L155" s="23"/>
    </row>
    <row r="156" spans="3:12" s="16" customFormat="1" ht="11.25">
      <c r="C156" s="19"/>
      <c r="D156" s="19"/>
      <c r="E156" s="19"/>
      <c r="F156" s="20"/>
      <c r="H156" s="22"/>
      <c r="I156" s="22"/>
      <c r="J156" s="22"/>
      <c r="K156" s="22"/>
      <c r="L156" s="23"/>
    </row>
    <row r="157" spans="3:12" s="16" customFormat="1" ht="11.25">
      <c r="C157" s="19"/>
      <c r="D157" s="19"/>
      <c r="E157" s="19"/>
      <c r="F157" s="20"/>
      <c r="H157" s="22"/>
      <c r="I157" s="22"/>
      <c r="J157" s="22"/>
      <c r="K157" s="22"/>
      <c r="L157" s="23"/>
    </row>
    <row r="158" spans="3:12" s="16" customFormat="1" ht="11.25">
      <c r="C158" s="19"/>
      <c r="D158" s="19"/>
      <c r="E158" s="19"/>
      <c r="F158" s="20"/>
      <c r="H158" s="22"/>
      <c r="I158" s="22"/>
      <c r="J158" s="22"/>
      <c r="K158" s="22"/>
      <c r="L158" s="23"/>
    </row>
    <row r="159" spans="3:12" s="16" customFormat="1" ht="11.25">
      <c r="C159" s="19"/>
      <c r="D159" s="19"/>
      <c r="E159" s="19"/>
      <c r="F159" s="20"/>
      <c r="H159" s="22"/>
      <c r="I159" s="22"/>
      <c r="J159" s="22"/>
      <c r="K159" s="22"/>
      <c r="L159" s="23"/>
    </row>
    <row r="160" spans="3:12" s="16" customFormat="1" ht="11.25">
      <c r="C160" s="19"/>
      <c r="D160" s="19"/>
      <c r="E160" s="19"/>
      <c r="F160" s="20"/>
      <c r="H160" s="22"/>
      <c r="I160" s="22"/>
      <c r="J160" s="22"/>
      <c r="K160" s="22"/>
      <c r="L160" s="23"/>
    </row>
    <row r="161" spans="1:12" s="16" customFormat="1" ht="11.25">
      <c r="C161" s="19"/>
      <c r="D161" s="19"/>
      <c r="E161" s="19"/>
      <c r="F161" s="20"/>
      <c r="H161" s="22"/>
      <c r="I161" s="22"/>
      <c r="J161" s="22"/>
      <c r="K161" s="22"/>
      <c r="L161" s="23"/>
    </row>
    <row r="162" spans="1:12" s="16" customFormat="1" ht="11.25">
      <c r="C162" s="19"/>
      <c r="D162" s="19"/>
      <c r="E162" s="19"/>
      <c r="F162" s="20"/>
      <c r="H162" s="22"/>
      <c r="I162" s="22"/>
      <c r="J162" s="22"/>
      <c r="K162" s="22"/>
      <c r="L162" s="23"/>
    </row>
    <row r="163" spans="1:12" s="16" customFormat="1" ht="11.25">
      <c r="C163" s="19"/>
      <c r="D163" s="19"/>
      <c r="E163" s="19"/>
      <c r="F163" s="20"/>
      <c r="H163" s="22"/>
      <c r="I163" s="22"/>
      <c r="J163" s="22"/>
      <c r="K163" s="22"/>
      <c r="L163" s="23"/>
    </row>
    <row r="164" spans="1:12" s="16" customFormat="1" ht="11.25">
      <c r="A164" s="17"/>
      <c r="C164" s="19"/>
      <c r="D164" s="19"/>
      <c r="E164" s="19"/>
      <c r="F164" s="20"/>
      <c r="H164" s="22"/>
      <c r="I164" s="22"/>
      <c r="J164" s="22"/>
      <c r="K164" s="22"/>
      <c r="L164" s="23"/>
    </row>
    <row r="165" spans="1:12" s="16" customFormat="1" ht="11.25">
      <c r="C165" s="19"/>
      <c r="D165" s="19"/>
      <c r="E165" s="19"/>
      <c r="F165" s="20"/>
      <c r="H165" s="22"/>
      <c r="I165" s="22"/>
      <c r="J165" s="22"/>
      <c r="K165" s="22"/>
      <c r="L165" s="23"/>
    </row>
    <row r="166" spans="1:12" s="16" customFormat="1" ht="11.25">
      <c r="C166" s="19"/>
      <c r="D166" s="19"/>
      <c r="E166" s="19"/>
      <c r="F166" s="20"/>
      <c r="H166" s="22"/>
      <c r="I166" s="22"/>
      <c r="J166" s="22"/>
      <c r="K166" s="22"/>
      <c r="L166" s="23"/>
    </row>
    <row r="167" spans="1:12" s="16" customFormat="1" ht="11.25">
      <c r="C167" s="19"/>
      <c r="D167" s="19"/>
      <c r="E167" s="19"/>
      <c r="F167" s="20"/>
      <c r="H167" s="22"/>
      <c r="I167" s="22"/>
      <c r="J167" s="22"/>
      <c r="K167" s="22"/>
      <c r="L167" s="23"/>
    </row>
    <row r="168" spans="1:12" s="16" customFormat="1" ht="11.25">
      <c r="C168" s="19"/>
      <c r="D168" s="19"/>
      <c r="E168" s="19"/>
      <c r="F168" s="20"/>
      <c r="H168" s="22"/>
      <c r="I168" s="22"/>
      <c r="J168" s="22"/>
      <c r="K168" s="22"/>
      <c r="L168" s="23"/>
    </row>
    <row r="169" spans="1:12" s="16" customFormat="1" ht="11.25">
      <c r="C169" s="19"/>
      <c r="D169" s="19"/>
      <c r="E169" s="19"/>
      <c r="F169" s="20"/>
      <c r="H169" s="22"/>
      <c r="I169" s="22"/>
      <c r="J169" s="22"/>
      <c r="K169" s="22"/>
      <c r="L169" s="23"/>
    </row>
    <row r="170" spans="1:12" s="16" customFormat="1" ht="11.25">
      <c r="C170" s="19"/>
      <c r="D170" s="19"/>
      <c r="E170" s="19"/>
      <c r="F170" s="20"/>
      <c r="H170" s="22"/>
      <c r="I170" s="22"/>
      <c r="J170" s="22"/>
      <c r="K170" s="22"/>
      <c r="L170" s="23"/>
    </row>
    <row r="171" spans="1:12" s="16" customFormat="1" ht="11.25">
      <c r="C171" s="19"/>
      <c r="D171" s="19"/>
      <c r="E171" s="19"/>
      <c r="F171" s="20"/>
      <c r="H171" s="22"/>
      <c r="I171" s="22"/>
      <c r="J171" s="22"/>
      <c r="K171" s="22"/>
      <c r="L171" s="23"/>
    </row>
    <row r="172" spans="1:12" s="16" customFormat="1" ht="11.25">
      <c r="C172" s="19"/>
      <c r="D172" s="19"/>
      <c r="E172" s="19"/>
      <c r="F172" s="20"/>
      <c r="H172" s="22"/>
      <c r="I172" s="22"/>
      <c r="J172" s="22"/>
      <c r="K172" s="22"/>
      <c r="L172" s="23"/>
    </row>
    <row r="173" spans="1:12" s="16" customFormat="1" ht="11.25">
      <c r="C173" s="19"/>
      <c r="D173" s="19"/>
      <c r="E173" s="19"/>
      <c r="F173" s="20"/>
      <c r="H173" s="22"/>
      <c r="I173" s="22"/>
      <c r="J173" s="22"/>
      <c r="K173" s="22"/>
      <c r="L173" s="23"/>
    </row>
    <row r="174" spans="1:12" s="16" customFormat="1" ht="11.25">
      <c r="A174" s="17"/>
      <c r="C174" s="19"/>
      <c r="D174" s="19"/>
      <c r="E174" s="19"/>
      <c r="F174" s="20"/>
      <c r="H174" s="22"/>
      <c r="I174" s="22"/>
      <c r="J174" s="22"/>
      <c r="K174" s="22"/>
      <c r="L174" s="23"/>
    </row>
    <row r="175" spans="1:12" s="16" customFormat="1" ht="11.25">
      <c r="C175" s="19"/>
      <c r="D175" s="19"/>
      <c r="E175" s="19"/>
      <c r="F175" s="20"/>
      <c r="H175" s="22"/>
      <c r="I175" s="22"/>
      <c r="J175" s="22"/>
      <c r="K175" s="22"/>
      <c r="L175" s="23"/>
    </row>
    <row r="176" spans="1:12" s="16" customFormat="1" ht="11.25">
      <c r="C176" s="19"/>
      <c r="D176" s="19"/>
      <c r="E176" s="19"/>
      <c r="F176" s="20"/>
      <c r="H176" s="22"/>
      <c r="I176" s="22"/>
      <c r="J176" s="22"/>
      <c r="K176" s="22"/>
      <c r="L176" s="23"/>
    </row>
    <row r="177" spans="3:12" s="16" customFormat="1" ht="11.25">
      <c r="C177" s="19"/>
      <c r="D177" s="19"/>
      <c r="E177" s="19"/>
      <c r="F177" s="20"/>
      <c r="H177" s="22"/>
      <c r="I177" s="22"/>
      <c r="J177" s="22"/>
      <c r="K177" s="22"/>
      <c r="L177" s="23"/>
    </row>
    <row r="178" spans="3:12" s="16" customFormat="1" ht="11.25">
      <c r="C178" s="19"/>
      <c r="D178" s="19"/>
      <c r="E178" s="19"/>
      <c r="F178" s="20"/>
      <c r="H178" s="22"/>
      <c r="I178" s="22"/>
      <c r="J178" s="22"/>
      <c r="K178" s="22"/>
      <c r="L178" s="23"/>
    </row>
    <row r="179" spans="3:12" s="16" customFormat="1" ht="11.25">
      <c r="C179" s="19"/>
      <c r="D179" s="19"/>
      <c r="E179" s="19"/>
      <c r="F179" s="20"/>
      <c r="H179" s="22"/>
      <c r="I179" s="22"/>
      <c r="J179" s="22"/>
      <c r="K179" s="22"/>
      <c r="L179" s="23"/>
    </row>
    <row r="180" spans="3:12" s="16" customFormat="1" ht="11.25">
      <c r="C180" s="19"/>
      <c r="D180" s="19"/>
      <c r="E180" s="19"/>
      <c r="F180" s="20"/>
      <c r="H180" s="22"/>
      <c r="I180" s="22"/>
      <c r="J180" s="22"/>
      <c r="K180" s="22"/>
      <c r="L180" s="23"/>
    </row>
    <row r="181" spans="3:12" s="16" customFormat="1" ht="11.25">
      <c r="C181" s="19"/>
      <c r="D181" s="19"/>
      <c r="E181" s="19"/>
      <c r="F181" s="20"/>
      <c r="H181" s="22"/>
      <c r="I181" s="22"/>
      <c r="J181" s="22"/>
      <c r="K181" s="22"/>
      <c r="L181" s="23"/>
    </row>
    <row r="182" spans="3:12" s="16" customFormat="1" ht="11.25">
      <c r="C182" s="19"/>
      <c r="D182" s="19"/>
      <c r="E182" s="19"/>
      <c r="F182" s="20"/>
      <c r="H182" s="22"/>
      <c r="I182" s="22"/>
      <c r="J182" s="22"/>
      <c r="K182" s="22"/>
      <c r="L182" s="23"/>
    </row>
    <row r="183" spans="3:12" s="16" customFormat="1" ht="11.25">
      <c r="C183" s="19"/>
      <c r="D183" s="19"/>
      <c r="E183" s="19"/>
      <c r="F183" s="20"/>
      <c r="H183" s="22"/>
      <c r="I183" s="22"/>
      <c r="J183" s="22"/>
      <c r="K183" s="22"/>
      <c r="L183" s="23"/>
    </row>
    <row r="184" spans="3:12" s="16" customFormat="1" ht="11.25">
      <c r="C184" s="19"/>
      <c r="D184" s="19"/>
      <c r="E184" s="19"/>
      <c r="F184" s="20"/>
      <c r="H184" s="22"/>
      <c r="I184" s="22"/>
      <c r="J184" s="22"/>
      <c r="K184" s="22"/>
      <c r="L184" s="23"/>
    </row>
    <row r="185" spans="3:12" s="16" customFormat="1" ht="11.25">
      <c r="C185" s="19"/>
      <c r="D185" s="19"/>
      <c r="E185" s="19"/>
      <c r="F185" s="20"/>
      <c r="H185" s="22"/>
      <c r="I185" s="22"/>
      <c r="J185" s="22"/>
      <c r="K185" s="22"/>
      <c r="L185" s="23"/>
    </row>
    <row r="186" spans="3:12" s="16" customFormat="1" ht="11.25">
      <c r="C186" s="19"/>
      <c r="D186" s="19"/>
      <c r="E186" s="19"/>
      <c r="F186" s="20"/>
      <c r="H186" s="22"/>
      <c r="I186" s="22"/>
      <c r="J186" s="22"/>
      <c r="K186" s="22"/>
      <c r="L186" s="23"/>
    </row>
    <row r="187" spans="3:12" s="16" customFormat="1" ht="11.25">
      <c r="C187" s="19"/>
      <c r="D187" s="19"/>
      <c r="E187" s="19"/>
      <c r="F187" s="20"/>
      <c r="H187" s="22"/>
      <c r="I187" s="22"/>
      <c r="J187" s="22"/>
      <c r="K187" s="22"/>
      <c r="L187" s="23"/>
    </row>
    <row r="188" spans="3:12" s="16" customFormat="1" ht="11.25">
      <c r="C188" s="19"/>
      <c r="D188" s="19"/>
      <c r="E188" s="19"/>
      <c r="F188" s="20"/>
      <c r="H188" s="22"/>
      <c r="I188" s="22"/>
      <c r="J188" s="22"/>
      <c r="K188" s="22"/>
      <c r="L188" s="23"/>
    </row>
    <row r="189" spans="3:12" s="16" customFormat="1" ht="11.25">
      <c r="C189" s="19"/>
      <c r="D189" s="19"/>
      <c r="E189" s="19"/>
      <c r="F189" s="20"/>
      <c r="H189" s="22"/>
      <c r="I189" s="22"/>
      <c r="J189" s="22"/>
      <c r="K189" s="22"/>
      <c r="L189" s="23"/>
    </row>
    <row r="190" spans="3:12" s="16" customFormat="1" ht="11.25">
      <c r="C190" s="19"/>
      <c r="D190" s="19"/>
      <c r="E190" s="19"/>
      <c r="F190" s="20"/>
      <c r="H190" s="22"/>
      <c r="I190" s="22"/>
      <c r="J190" s="22"/>
      <c r="K190" s="22"/>
      <c r="L190" s="23"/>
    </row>
    <row r="191" spans="3:12" s="16" customFormat="1" ht="11.25">
      <c r="C191" s="19"/>
      <c r="D191" s="19"/>
      <c r="E191" s="19"/>
      <c r="F191" s="20"/>
      <c r="H191" s="22"/>
      <c r="I191" s="22"/>
      <c r="J191" s="22"/>
      <c r="K191" s="22"/>
      <c r="L191" s="23"/>
    </row>
    <row r="192" spans="3:12" s="16" customFormat="1" ht="11.25">
      <c r="C192" s="19"/>
      <c r="D192" s="19"/>
      <c r="E192" s="19"/>
      <c r="F192" s="20"/>
      <c r="H192" s="22"/>
      <c r="I192" s="22"/>
      <c r="J192" s="22"/>
      <c r="K192" s="22"/>
      <c r="L192" s="23"/>
    </row>
    <row r="193" spans="3:12" s="16" customFormat="1" ht="11.25">
      <c r="C193" s="19"/>
      <c r="D193" s="19"/>
      <c r="E193" s="19"/>
      <c r="F193" s="20"/>
      <c r="H193" s="22"/>
      <c r="I193" s="22"/>
      <c r="J193" s="22"/>
      <c r="K193" s="22"/>
      <c r="L193" s="23"/>
    </row>
    <row r="194" spans="3:12" s="16" customFormat="1" ht="11.25">
      <c r="C194" s="19"/>
      <c r="D194" s="19"/>
      <c r="E194" s="19"/>
      <c r="F194" s="20"/>
      <c r="H194" s="22"/>
      <c r="I194" s="22"/>
      <c r="J194" s="22"/>
      <c r="K194" s="22"/>
      <c r="L194" s="23"/>
    </row>
    <row r="195" spans="3:12" s="16" customFormat="1" ht="11.25">
      <c r="C195" s="19"/>
      <c r="D195" s="19"/>
      <c r="E195" s="19"/>
      <c r="F195" s="20"/>
      <c r="H195" s="22"/>
      <c r="I195" s="22"/>
      <c r="J195" s="22"/>
      <c r="K195" s="22"/>
      <c r="L195" s="23"/>
    </row>
    <row r="196" spans="3:12" s="16" customFormat="1" ht="11.25">
      <c r="C196" s="19"/>
      <c r="D196" s="19"/>
      <c r="E196" s="19"/>
      <c r="F196" s="20"/>
      <c r="H196" s="22"/>
      <c r="I196" s="22"/>
      <c r="J196" s="22"/>
      <c r="K196" s="22"/>
      <c r="L196" s="23"/>
    </row>
    <row r="197" spans="3:12" s="16" customFormat="1" ht="11.25">
      <c r="C197" s="19"/>
      <c r="D197" s="19"/>
      <c r="E197" s="19"/>
      <c r="F197" s="20"/>
      <c r="H197" s="22"/>
      <c r="I197" s="22"/>
      <c r="J197" s="22"/>
      <c r="K197" s="22"/>
      <c r="L197" s="23"/>
    </row>
    <row r="198" spans="3:12" s="16" customFormat="1" ht="11.25">
      <c r="C198" s="19"/>
      <c r="D198" s="19"/>
      <c r="E198" s="19"/>
      <c r="F198" s="20"/>
      <c r="H198" s="22"/>
      <c r="I198" s="22"/>
      <c r="J198" s="22"/>
      <c r="K198" s="22"/>
      <c r="L198" s="23"/>
    </row>
    <row r="199" spans="3:12" s="16" customFormat="1" ht="11.25">
      <c r="C199" s="19"/>
      <c r="D199" s="19"/>
      <c r="E199" s="19"/>
      <c r="F199" s="20"/>
      <c r="H199" s="22"/>
      <c r="I199" s="22"/>
      <c r="J199" s="22"/>
      <c r="K199" s="22"/>
      <c r="L199" s="23"/>
    </row>
    <row r="200" spans="3:12" s="16" customFormat="1" ht="11.25">
      <c r="C200" s="19"/>
      <c r="D200" s="19"/>
      <c r="E200" s="19"/>
      <c r="F200" s="20"/>
      <c r="H200" s="22"/>
      <c r="I200" s="22"/>
      <c r="J200" s="22"/>
      <c r="K200" s="22"/>
      <c r="L200" s="23"/>
    </row>
    <row r="201" spans="3:12" s="16" customFormat="1" ht="11.25">
      <c r="C201" s="19"/>
      <c r="D201" s="19"/>
      <c r="E201" s="19"/>
      <c r="F201" s="20"/>
      <c r="H201" s="22"/>
      <c r="I201" s="22"/>
      <c r="J201" s="22"/>
      <c r="K201" s="22"/>
      <c r="L201" s="23"/>
    </row>
    <row r="202" spans="3:12" s="16" customFormat="1" ht="11.25">
      <c r="C202" s="19"/>
      <c r="D202" s="19"/>
      <c r="E202" s="19"/>
      <c r="F202" s="20"/>
      <c r="H202" s="22"/>
      <c r="I202" s="22"/>
      <c r="J202" s="22"/>
      <c r="K202" s="22"/>
      <c r="L202" s="23"/>
    </row>
    <row r="203" spans="3:12" s="16" customFormat="1" ht="11.25">
      <c r="C203" s="19"/>
      <c r="D203" s="19"/>
      <c r="E203" s="19"/>
      <c r="F203" s="20"/>
      <c r="H203" s="22"/>
      <c r="I203" s="22"/>
      <c r="J203" s="22"/>
      <c r="K203" s="22"/>
      <c r="L203" s="23"/>
    </row>
    <row r="204" spans="3:12" s="16" customFormat="1" ht="11.25">
      <c r="C204" s="19"/>
      <c r="D204" s="19"/>
      <c r="E204" s="19"/>
      <c r="F204" s="20"/>
      <c r="H204" s="22"/>
      <c r="I204" s="22"/>
      <c r="J204" s="22"/>
      <c r="K204" s="22"/>
      <c r="L204" s="23"/>
    </row>
    <row r="205" spans="3:12" s="16" customFormat="1" ht="11.25">
      <c r="C205" s="19"/>
      <c r="D205" s="19"/>
      <c r="E205" s="19"/>
      <c r="F205" s="20"/>
      <c r="H205" s="22"/>
      <c r="I205" s="22"/>
      <c r="J205" s="22"/>
      <c r="K205" s="22"/>
      <c r="L205" s="23"/>
    </row>
    <row r="206" spans="3:12" s="16" customFormat="1" ht="11.25">
      <c r="C206" s="19"/>
      <c r="D206" s="19"/>
      <c r="E206" s="19"/>
      <c r="F206" s="20"/>
      <c r="H206" s="22"/>
      <c r="I206" s="22"/>
      <c r="J206" s="22"/>
      <c r="K206" s="22"/>
      <c r="L206" s="23"/>
    </row>
    <row r="207" spans="3:12" s="16" customFormat="1" ht="11.25">
      <c r="C207" s="19"/>
      <c r="D207" s="19"/>
      <c r="E207" s="19"/>
      <c r="F207" s="20"/>
      <c r="H207" s="22"/>
      <c r="I207" s="22"/>
      <c r="J207" s="22"/>
      <c r="K207" s="22"/>
      <c r="L207" s="23"/>
    </row>
    <row r="208" spans="3:12" s="16" customFormat="1" ht="11.25">
      <c r="C208" s="19"/>
      <c r="D208" s="19"/>
      <c r="E208" s="19"/>
      <c r="F208" s="20"/>
      <c r="H208" s="22"/>
      <c r="I208" s="22"/>
      <c r="J208" s="22"/>
      <c r="K208" s="22"/>
      <c r="L208" s="23"/>
    </row>
    <row r="209" spans="3:12" s="16" customFormat="1" ht="11.25">
      <c r="C209" s="19"/>
      <c r="D209" s="19"/>
      <c r="E209" s="19"/>
      <c r="F209" s="20"/>
      <c r="H209" s="22"/>
      <c r="I209" s="22"/>
      <c r="J209" s="22"/>
      <c r="K209" s="22"/>
      <c r="L209" s="23"/>
    </row>
    <row r="210" spans="3:12" s="16" customFormat="1" ht="11.25">
      <c r="C210" s="19"/>
      <c r="D210" s="19"/>
      <c r="E210" s="19"/>
      <c r="F210" s="20"/>
      <c r="H210" s="22"/>
      <c r="I210" s="22"/>
      <c r="J210" s="22"/>
      <c r="K210" s="22"/>
      <c r="L210" s="23"/>
    </row>
    <row r="211" spans="3:12" s="16" customFormat="1" ht="11.25">
      <c r="C211" s="19"/>
      <c r="D211" s="19"/>
      <c r="E211" s="19"/>
      <c r="F211" s="20"/>
      <c r="H211" s="22"/>
      <c r="I211" s="22"/>
      <c r="J211" s="22"/>
      <c r="K211" s="22"/>
      <c r="L211" s="23"/>
    </row>
    <row r="212" spans="3:12" s="16" customFormat="1" ht="11.25">
      <c r="C212" s="19"/>
      <c r="D212" s="19"/>
      <c r="E212" s="19"/>
      <c r="F212" s="20"/>
      <c r="H212" s="22"/>
      <c r="I212" s="22"/>
      <c r="J212" s="22"/>
      <c r="K212" s="22"/>
      <c r="L212" s="23"/>
    </row>
    <row r="213" spans="3:12" s="16" customFormat="1" ht="11.25">
      <c r="C213" s="19"/>
      <c r="D213" s="19"/>
      <c r="E213" s="19"/>
      <c r="F213" s="20"/>
      <c r="H213" s="22"/>
      <c r="I213" s="22"/>
      <c r="J213" s="22"/>
      <c r="K213" s="22"/>
      <c r="L213" s="23"/>
    </row>
    <row r="214" spans="3:12" s="16" customFormat="1" ht="11.25">
      <c r="C214" s="19"/>
      <c r="D214" s="19"/>
      <c r="E214" s="19"/>
      <c r="F214" s="20"/>
      <c r="H214" s="22"/>
      <c r="I214" s="22"/>
      <c r="J214" s="22"/>
      <c r="K214" s="22"/>
      <c r="L214" s="23"/>
    </row>
    <row r="215" spans="3:12" s="16" customFormat="1" ht="11.25">
      <c r="C215" s="19"/>
      <c r="D215" s="19"/>
      <c r="E215" s="19"/>
      <c r="F215" s="20"/>
      <c r="H215" s="22"/>
      <c r="I215" s="22"/>
      <c r="J215" s="22"/>
      <c r="K215" s="22"/>
      <c r="L215" s="23"/>
    </row>
    <row r="216" spans="3:12" s="16" customFormat="1" ht="11.25">
      <c r="C216" s="19"/>
      <c r="D216" s="19"/>
      <c r="E216" s="19"/>
      <c r="F216" s="20"/>
      <c r="H216" s="22"/>
      <c r="I216" s="22"/>
      <c r="J216" s="22"/>
      <c r="K216" s="22"/>
      <c r="L216" s="23"/>
    </row>
    <row r="217" spans="3:12" s="16" customFormat="1" ht="11.25">
      <c r="C217" s="19"/>
      <c r="D217" s="19"/>
      <c r="E217" s="19"/>
      <c r="F217" s="20"/>
      <c r="H217" s="22"/>
      <c r="I217" s="22"/>
      <c r="J217" s="22"/>
      <c r="K217" s="22"/>
      <c r="L217" s="23"/>
    </row>
    <row r="218" spans="3:12" s="16" customFormat="1" ht="11.25">
      <c r="C218" s="19"/>
      <c r="D218" s="19"/>
      <c r="E218" s="19"/>
      <c r="F218" s="20"/>
      <c r="H218" s="22"/>
      <c r="I218" s="22"/>
      <c r="J218" s="22"/>
      <c r="K218" s="22"/>
      <c r="L218" s="23"/>
    </row>
    <row r="219" spans="3:12" s="16" customFormat="1" ht="11.25">
      <c r="C219" s="19"/>
      <c r="D219" s="19"/>
      <c r="E219" s="19"/>
      <c r="F219" s="20"/>
      <c r="H219" s="22"/>
      <c r="I219" s="22"/>
      <c r="J219" s="22"/>
      <c r="K219" s="22"/>
      <c r="L219" s="23"/>
    </row>
    <row r="220" spans="3:12" s="16" customFormat="1" ht="11.25">
      <c r="C220" s="19"/>
      <c r="D220" s="19"/>
      <c r="E220" s="19"/>
      <c r="F220" s="20"/>
      <c r="H220" s="22"/>
      <c r="I220" s="22"/>
      <c r="J220" s="22"/>
      <c r="K220" s="22"/>
      <c r="L220" s="23"/>
    </row>
    <row r="221" spans="3:12" s="16" customFormat="1" ht="11.25">
      <c r="C221" s="19"/>
      <c r="D221" s="19"/>
      <c r="E221" s="19"/>
      <c r="F221" s="20"/>
      <c r="H221" s="22"/>
      <c r="I221" s="22"/>
      <c r="J221" s="22"/>
      <c r="K221" s="22"/>
      <c r="L221" s="23"/>
    </row>
    <row r="222" spans="3:12" s="16" customFormat="1" ht="11.25">
      <c r="C222" s="19"/>
      <c r="D222" s="19"/>
      <c r="E222" s="19"/>
      <c r="F222" s="20"/>
      <c r="H222" s="22"/>
      <c r="I222" s="22"/>
      <c r="J222" s="22"/>
      <c r="K222" s="22"/>
      <c r="L222" s="23"/>
    </row>
    <row r="223" spans="3:12" s="16" customFormat="1" ht="11.25">
      <c r="C223" s="19"/>
      <c r="D223" s="19"/>
      <c r="E223" s="19"/>
      <c r="F223" s="20"/>
      <c r="H223" s="22"/>
      <c r="I223" s="22"/>
      <c r="J223" s="22"/>
      <c r="K223" s="22"/>
      <c r="L223" s="23"/>
    </row>
    <row r="224" spans="3:12" s="16" customFormat="1" ht="11.25">
      <c r="C224" s="19"/>
      <c r="D224" s="19"/>
      <c r="E224" s="19"/>
      <c r="F224" s="20"/>
      <c r="H224" s="22"/>
      <c r="I224" s="22"/>
      <c r="J224" s="22"/>
      <c r="K224" s="22"/>
      <c r="L224" s="23"/>
    </row>
    <row r="225" spans="3:12" s="16" customFormat="1" ht="11.25">
      <c r="C225" s="19"/>
      <c r="D225" s="19"/>
      <c r="E225" s="19"/>
      <c r="F225" s="20"/>
      <c r="H225" s="22"/>
      <c r="I225" s="22"/>
      <c r="J225" s="22"/>
      <c r="K225" s="22"/>
      <c r="L225" s="23"/>
    </row>
    <row r="226" spans="3:12" s="16" customFormat="1" ht="11.25">
      <c r="C226" s="19"/>
      <c r="D226" s="19"/>
      <c r="E226" s="19"/>
      <c r="F226" s="20"/>
      <c r="H226" s="22"/>
      <c r="I226" s="22"/>
      <c r="J226" s="22"/>
      <c r="K226" s="22"/>
      <c r="L226" s="23"/>
    </row>
    <row r="227" spans="3:12" s="16" customFormat="1" ht="11.25">
      <c r="C227" s="19"/>
      <c r="D227" s="19"/>
      <c r="E227" s="19"/>
      <c r="F227" s="20"/>
      <c r="H227" s="22"/>
      <c r="I227" s="22"/>
      <c r="J227" s="22"/>
      <c r="K227" s="22"/>
      <c r="L227" s="23"/>
    </row>
    <row r="228" spans="3:12" s="16" customFormat="1" ht="11.25">
      <c r="C228" s="19"/>
      <c r="D228" s="19"/>
      <c r="E228" s="19"/>
      <c r="F228" s="20"/>
      <c r="H228" s="22"/>
      <c r="I228" s="22"/>
      <c r="J228" s="22"/>
      <c r="K228" s="22"/>
      <c r="L228" s="23"/>
    </row>
    <row r="229" spans="3:12" s="16" customFormat="1" ht="11.25">
      <c r="C229" s="19"/>
      <c r="D229" s="19"/>
      <c r="E229" s="19"/>
      <c r="F229" s="20"/>
      <c r="H229" s="22"/>
      <c r="I229" s="22"/>
      <c r="J229" s="22"/>
      <c r="K229" s="22"/>
      <c r="L229" s="23"/>
    </row>
    <row r="230" spans="3:12" s="16" customFormat="1" ht="11.25">
      <c r="C230" s="19"/>
      <c r="D230" s="19"/>
      <c r="E230" s="19"/>
      <c r="F230" s="20"/>
      <c r="H230" s="22"/>
      <c r="I230" s="22"/>
      <c r="J230" s="22"/>
      <c r="K230" s="22"/>
      <c r="L230" s="23"/>
    </row>
    <row r="231" spans="3:12" s="16" customFormat="1" ht="11.25">
      <c r="C231" s="19"/>
      <c r="D231" s="19"/>
      <c r="E231" s="19"/>
      <c r="F231" s="20"/>
      <c r="H231" s="22"/>
      <c r="I231" s="22"/>
      <c r="J231" s="22"/>
      <c r="K231" s="22"/>
      <c r="L231" s="23"/>
    </row>
    <row r="232" spans="3:12" s="16" customFormat="1" ht="11.25">
      <c r="C232" s="19"/>
      <c r="D232" s="19"/>
      <c r="E232" s="19"/>
      <c r="F232" s="20"/>
      <c r="H232" s="22"/>
      <c r="I232" s="22"/>
      <c r="J232" s="22"/>
      <c r="K232" s="22"/>
      <c r="L232" s="23"/>
    </row>
    <row r="233" spans="3:12" s="16" customFormat="1" ht="11.25">
      <c r="C233" s="19"/>
      <c r="D233" s="19"/>
      <c r="E233" s="19"/>
      <c r="F233" s="20"/>
      <c r="H233" s="22"/>
      <c r="I233" s="22"/>
      <c r="J233" s="22"/>
      <c r="K233" s="22"/>
      <c r="L233" s="23"/>
    </row>
    <row r="234" spans="3:12" s="16" customFormat="1" ht="11.25">
      <c r="C234" s="19"/>
      <c r="D234" s="19"/>
      <c r="E234" s="19"/>
      <c r="F234" s="20"/>
      <c r="H234" s="22"/>
      <c r="I234" s="22"/>
      <c r="J234" s="22"/>
      <c r="K234" s="22"/>
      <c r="L234" s="23"/>
    </row>
    <row r="235" spans="3:12" s="16" customFormat="1" ht="11.25">
      <c r="C235" s="19"/>
      <c r="D235" s="19"/>
      <c r="E235" s="19"/>
      <c r="F235" s="20"/>
      <c r="H235" s="22"/>
      <c r="I235" s="22"/>
      <c r="J235" s="22"/>
      <c r="K235" s="22"/>
      <c r="L235" s="23"/>
    </row>
    <row r="236" spans="3:12" s="16" customFormat="1" ht="11.25">
      <c r="C236" s="19"/>
      <c r="D236" s="19"/>
      <c r="E236" s="19"/>
      <c r="F236" s="20"/>
      <c r="H236" s="22"/>
      <c r="I236" s="22"/>
      <c r="J236" s="22"/>
      <c r="K236" s="22"/>
      <c r="L236" s="23"/>
    </row>
    <row r="237" spans="3:12" s="16" customFormat="1" ht="11.25">
      <c r="C237" s="19"/>
      <c r="D237" s="19"/>
      <c r="E237" s="19"/>
      <c r="F237" s="20"/>
      <c r="H237" s="22"/>
      <c r="I237" s="22"/>
      <c r="J237" s="22"/>
      <c r="K237" s="22"/>
      <c r="L237" s="23"/>
    </row>
    <row r="238" spans="3:12" s="16" customFormat="1" ht="11.25">
      <c r="C238" s="19"/>
      <c r="D238" s="19"/>
      <c r="E238" s="19"/>
      <c r="F238" s="20"/>
      <c r="H238" s="22"/>
      <c r="I238" s="22"/>
      <c r="J238" s="22"/>
      <c r="K238" s="22"/>
      <c r="L238" s="23"/>
    </row>
    <row r="239" spans="3:12" s="16" customFormat="1" ht="11.25">
      <c r="C239" s="19"/>
      <c r="D239" s="19"/>
      <c r="E239" s="19"/>
      <c r="F239" s="20"/>
      <c r="H239" s="22"/>
      <c r="I239" s="22"/>
      <c r="J239" s="22"/>
      <c r="K239" s="22"/>
      <c r="L239" s="23"/>
    </row>
    <row r="240" spans="3:12" s="16" customFormat="1" ht="11.25">
      <c r="C240" s="19"/>
      <c r="D240" s="19"/>
      <c r="E240" s="19"/>
      <c r="F240" s="20"/>
      <c r="H240" s="22"/>
      <c r="I240" s="22"/>
      <c r="J240" s="22"/>
      <c r="K240" s="22"/>
      <c r="L240" s="23"/>
    </row>
    <row r="241" spans="3:12" s="16" customFormat="1" ht="11.25">
      <c r="C241" s="19"/>
      <c r="D241" s="19"/>
      <c r="E241" s="19"/>
      <c r="F241" s="20"/>
      <c r="H241" s="22"/>
      <c r="I241" s="22"/>
      <c r="J241" s="22"/>
      <c r="K241" s="22"/>
      <c r="L241" s="23"/>
    </row>
    <row r="242" spans="3:12" s="16" customFormat="1" ht="11.25">
      <c r="C242" s="19"/>
      <c r="D242" s="19"/>
      <c r="E242" s="19"/>
      <c r="F242" s="20"/>
      <c r="H242" s="22"/>
      <c r="I242" s="22"/>
      <c r="J242" s="22"/>
      <c r="K242" s="22"/>
      <c r="L242" s="23"/>
    </row>
    <row r="243" spans="3:12" s="16" customFormat="1" ht="11.25">
      <c r="C243" s="19"/>
      <c r="D243" s="19"/>
      <c r="E243" s="19"/>
      <c r="F243" s="20"/>
      <c r="H243" s="22"/>
      <c r="I243" s="22"/>
      <c r="J243" s="22"/>
      <c r="K243" s="22"/>
      <c r="L243" s="23"/>
    </row>
    <row r="244" spans="3:12" s="16" customFormat="1" ht="11.25">
      <c r="C244" s="19"/>
      <c r="D244" s="19"/>
      <c r="E244" s="19"/>
      <c r="F244" s="20"/>
      <c r="H244" s="22"/>
      <c r="I244" s="22"/>
      <c r="J244" s="22"/>
      <c r="K244" s="22"/>
      <c r="L244" s="23"/>
    </row>
    <row r="245" spans="3:12" s="16" customFormat="1" ht="11.25">
      <c r="C245" s="19"/>
      <c r="D245" s="19"/>
      <c r="E245" s="19"/>
      <c r="F245" s="20"/>
      <c r="H245" s="22"/>
      <c r="I245" s="22"/>
      <c r="J245" s="22"/>
      <c r="K245" s="22"/>
      <c r="L245" s="23"/>
    </row>
    <row r="246" spans="3:12" s="16" customFormat="1" ht="11.25">
      <c r="C246" s="19"/>
      <c r="D246" s="19"/>
      <c r="E246" s="19"/>
      <c r="F246" s="20"/>
      <c r="H246" s="22"/>
      <c r="I246" s="22"/>
      <c r="J246" s="22"/>
      <c r="K246" s="22"/>
      <c r="L246" s="23"/>
    </row>
    <row r="247" spans="3:12" s="16" customFormat="1" ht="11.25">
      <c r="C247" s="19"/>
      <c r="D247" s="19"/>
      <c r="E247" s="19"/>
      <c r="F247" s="20"/>
      <c r="H247" s="22"/>
      <c r="I247" s="22"/>
      <c r="J247" s="22"/>
      <c r="K247" s="22"/>
      <c r="L247" s="23"/>
    </row>
    <row r="248" spans="3:12" s="16" customFormat="1" ht="11.25">
      <c r="C248" s="19"/>
      <c r="D248" s="19"/>
      <c r="E248" s="19"/>
      <c r="F248" s="20"/>
      <c r="H248" s="22"/>
      <c r="I248" s="22"/>
      <c r="J248" s="22"/>
      <c r="K248" s="22"/>
      <c r="L248" s="23"/>
    </row>
    <row r="249" spans="3:12" s="16" customFormat="1" ht="11.25">
      <c r="C249" s="19"/>
      <c r="D249" s="19"/>
      <c r="E249" s="19"/>
      <c r="F249" s="20"/>
      <c r="H249" s="22"/>
      <c r="I249" s="22"/>
      <c r="J249" s="22"/>
      <c r="K249" s="22"/>
      <c r="L249" s="23"/>
    </row>
    <row r="250" spans="3:12" s="16" customFormat="1" ht="11.25">
      <c r="C250" s="19"/>
      <c r="D250" s="19"/>
      <c r="E250" s="19"/>
      <c r="F250" s="20"/>
      <c r="H250" s="22"/>
      <c r="I250" s="22"/>
      <c r="J250" s="22"/>
      <c r="K250" s="22"/>
      <c r="L250" s="23"/>
    </row>
    <row r="251" spans="3:12" s="16" customFormat="1" ht="11.25">
      <c r="C251" s="19"/>
      <c r="D251" s="19"/>
      <c r="E251" s="19"/>
      <c r="F251" s="20"/>
      <c r="H251" s="22"/>
      <c r="I251" s="22"/>
      <c r="J251" s="22"/>
      <c r="K251" s="22"/>
      <c r="L251" s="23"/>
    </row>
    <row r="252" spans="3:12" s="16" customFormat="1" ht="11.25">
      <c r="C252" s="19"/>
      <c r="D252" s="19"/>
      <c r="E252" s="19"/>
      <c r="F252" s="20"/>
      <c r="H252" s="22"/>
      <c r="I252" s="22"/>
      <c r="J252" s="22"/>
      <c r="K252" s="22"/>
      <c r="L252" s="23"/>
    </row>
    <row r="253" spans="3:12" s="16" customFormat="1" ht="11.25">
      <c r="C253" s="19"/>
      <c r="D253" s="19"/>
      <c r="E253" s="19"/>
      <c r="F253" s="20"/>
      <c r="H253" s="22"/>
      <c r="I253" s="22"/>
      <c r="J253" s="22"/>
      <c r="K253" s="22"/>
      <c r="L253" s="23"/>
    </row>
    <row r="254" spans="3:12" s="16" customFormat="1" ht="11.25">
      <c r="C254" s="19"/>
      <c r="D254" s="19"/>
      <c r="E254" s="19"/>
      <c r="F254" s="20"/>
      <c r="H254" s="22"/>
      <c r="I254" s="22"/>
      <c r="J254" s="22"/>
      <c r="K254" s="22"/>
      <c r="L254" s="23"/>
    </row>
    <row r="255" spans="3:12" s="16" customFormat="1" ht="11.25">
      <c r="C255" s="19"/>
      <c r="D255" s="19"/>
      <c r="E255" s="19"/>
      <c r="F255" s="20"/>
      <c r="H255" s="22"/>
      <c r="I255" s="22"/>
      <c r="J255" s="22"/>
      <c r="K255" s="22"/>
      <c r="L255" s="23"/>
    </row>
    <row r="256" spans="3:12" s="16" customFormat="1" ht="11.25">
      <c r="C256" s="19"/>
      <c r="D256" s="19"/>
      <c r="E256" s="19"/>
      <c r="F256" s="20"/>
      <c r="H256" s="22"/>
      <c r="I256" s="22"/>
      <c r="J256" s="22"/>
      <c r="K256" s="22"/>
      <c r="L256" s="23"/>
    </row>
    <row r="257" spans="3:12" s="16" customFormat="1" ht="11.25">
      <c r="C257" s="19"/>
      <c r="D257" s="19"/>
      <c r="E257" s="19"/>
      <c r="F257" s="20"/>
      <c r="H257" s="22"/>
      <c r="I257" s="22"/>
      <c r="J257" s="22"/>
      <c r="K257" s="22"/>
      <c r="L257" s="23"/>
    </row>
    <row r="258" spans="3:12" s="16" customFormat="1" ht="11.25">
      <c r="C258" s="19"/>
      <c r="D258" s="19"/>
      <c r="E258" s="19"/>
      <c r="F258" s="20"/>
      <c r="H258" s="22"/>
      <c r="I258" s="22"/>
      <c r="J258" s="22"/>
      <c r="K258" s="22"/>
      <c r="L258" s="23"/>
    </row>
    <row r="259" spans="3:12" s="16" customFormat="1" ht="11.25">
      <c r="C259" s="19"/>
      <c r="D259" s="19"/>
      <c r="E259" s="19"/>
      <c r="F259" s="20"/>
      <c r="H259" s="22"/>
      <c r="I259" s="22"/>
      <c r="J259" s="22"/>
      <c r="K259" s="22"/>
      <c r="L259" s="23"/>
    </row>
    <row r="260" spans="3:12" s="16" customFormat="1" ht="11.25">
      <c r="C260" s="19"/>
      <c r="D260" s="19"/>
      <c r="E260" s="19"/>
      <c r="F260" s="20"/>
      <c r="H260" s="22"/>
      <c r="I260" s="22"/>
      <c r="J260" s="22"/>
      <c r="K260" s="22"/>
      <c r="L260" s="23"/>
    </row>
    <row r="261" spans="3:12" s="16" customFormat="1" ht="11.25">
      <c r="C261" s="19"/>
      <c r="D261" s="19"/>
      <c r="E261" s="19"/>
      <c r="F261" s="20"/>
      <c r="H261" s="22"/>
      <c r="I261" s="22"/>
      <c r="J261" s="22"/>
      <c r="K261" s="22"/>
      <c r="L261" s="23"/>
    </row>
    <row r="262" spans="3:12" s="16" customFormat="1" ht="11.25">
      <c r="C262" s="19"/>
      <c r="D262" s="19"/>
      <c r="E262" s="19"/>
      <c r="F262" s="20"/>
      <c r="H262" s="22"/>
      <c r="I262" s="22"/>
      <c r="J262" s="22"/>
      <c r="K262" s="22"/>
      <c r="L262" s="23"/>
    </row>
    <row r="263" spans="3:12" s="16" customFormat="1" ht="11.25">
      <c r="C263" s="19"/>
      <c r="D263" s="19"/>
      <c r="E263" s="19"/>
      <c r="F263" s="20"/>
      <c r="H263" s="22"/>
      <c r="I263" s="22"/>
      <c r="J263" s="22"/>
      <c r="K263" s="22"/>
      <c r="L263" s="23"/>
    </row>
    <row r="264" spans="3:12" s="16" customFormat="1" ht="11.25">
      <c r="C264" s="19"/>
      <c r="D264" s="19"/>
      <c r="E264" s="19"/>
      <c r="F264" s="20"/>
      <c r="H264" s="22"/>
      <c r="I264" s="22"/>
      <c r="J264" s="22"/>
      <c r="K264" s="22"/>
      <c r="L264" s="23"/>
    </row>
    <row r="265" spans="3:12" s="16" customFormat="1" ht="11.25">
      <c r="C265" s="19"/>
      <c r="D265" s="19"/>
      <c r="E265" s="19"/>
      <c r="F265" s="20"/>
      <c r="H265" s="22"/>
      <c r="I265" s="22"/>
      <c r="J265" s="22"/>
      <c r="K265" s="22"/>
      <c r="L265" s="23"/>
    </row>
    <row r="266" spans="3:12" s="16" customFormat="1" ht="11.25">
      <c r="C266" s="19"/>
      <c r="D266" s="19"/>
      <c r="E266" s="19"/>
      <c r="F266" s="20"/>
      <c r="H266" s="22"/>
      <c r="I266" s="22"/>
      <c r="J266" s="22"/>
      <c r="K266" s="22"/>
      <c r="L266" s="23"/>
    </row>
    <row r="267" spans="3:12" s="16" customFormat="1" ht="11.25">
      <c r="C267" s="19"/>
      <c r="D267" s="19"/>
      <c r="E267" s="19"/>
      <c r="F267" s="20"/>
      <c r="H267" s="22"/>
      <c r="I267" s="22"/>
      <c r="J267" s="22"/>
      <c r="K267" s="22"/>
      <c r="L267" s="23"/>
    </row>
    <row r="268" spans="3:12" s="16" customFormat="1" ht="11.25">
      <c r="C268" s="19"/>
      <c r="D268" s="19"/>
      <c r="E268" s="19"/>
      <c r="F268" s="20"/>
      <c r="H268" s="22"/>
      <c r="I268" s="22"/>
      <c r="J268" s="22"/>
      <c r="K268" s="22"/>
      <c r="L268" s="23"/>
    </row>
    <row r="269" spans="3:12" s="16" customFormat="1" ht="11.25">
      <c r="C269" s="19"/>
      <c r="D269" s="19"/>
      <c r="E269" s="19"/>
      <c r="F269" s="20"/>
      <c r="H269" s="22"/>
      <c r="I269" s="22"/>
      <c r="J269" s="22"/>
      <c r="K269" s="22"/>
      <c r="L269" s="23"/>
    </row>
    <row r="270" spans="3:12" s="16" customFormat="1" ht="11.25">
      <c r="C270" s="19"/>
      <c r="D270" s="19"/>
      <c r="E270" s="19"/>
      <c r="F270" s="20"/>
      <c r="H270" s="22"/>
      <c r="I270" s="22"/>
      <c r="J270" s="22"/>
      <c r="K270" s="22"/>
      <c r="L270" s="23"/>
    </row>
    <row r="271" spans="3:12" s="16" customFormat="1" ht="11.25">
      <c r="C271" s="19"/>
      <c r="D271" s="19"/>
      <c r="E271" s="19"/>
      <c r="F271" s="20"/>
      <c r="H271" s="22"/>
      <c r="I271" s="22"/>
      <c r="J271" s="22"/>
      <c r="K271" s="22"/>
      <c r="L271" s="23"/>
    </row>
    <row r="272" spans="3:12" s="16" customFormat="1" ht="11.25">
      <c r="C272" s="19"/>
      <c r="D272" s="19"/>
      <c r="E272" s="19"/>
      <c r="F272" s="20"/>
      <c r="H272" s="22"/>
      <c r="I272" s="22"/>
      <c r="J272" s="22"/>
      <c r="K272" s="22"/>
      <c r="L272" s="23"/>
    </row>
    <row r="273" spans="3:12" s="16" customFormat="1" ht="11.25">
      <c r="C273" s="19"/>
      <c r="D273" s="19"/>
      <c r="E273" s="19"/>
      <c r="F273" s="20"/>
      <c r="H273" s="22"/>
      <c r="I273" s="22"/>
      <c r="J273" s="22"/>
      <c r="K273" s="22"/>
      <c r="L273" s="23"/>
    </row>
    <row r="274" spans="3:12" s="16" customFormat="1" ht="11.25">
      <c r="C274" s="19"/>
      <c r="D274" s="19"/>
      <c r="E274" s="19"/>
      <c r="F274" s="20"/>
      <c r="H274" s="22"/>
      <c r="I274" s="22"/>
      <c r="J274" s="22"/>
      <c r="K274" s="22"/>
      <c r="L274" s="23"/>
    </row>
    <row r="275" spans="3:12" s="16" customFormat="1" ht="11.25">
      <c r="C275" s="19"/>
      <c r="D275" s="19"/>
      <c r="E275" s="19"/>
      <c r="F275" s="20"/>
      <c r="H275" s="22"/>
      <c r="I275" s="22"/>
      <c r="J275" s="22"/>
      <c r="K275" s="22"/>
      <c r="L275" s="23"/>
    </row>
    <row r="276" spans="3:12" s="16" customFormat="1" ht="11.25">
      <c r="C276" s="19"/>
      <c r="D276" s="19"/>
      <c r="E276" s="19"/>
      <c r="F276" s="20"/>
      <c r="H276" s="22"/>
      <c r="I276" s="22"/>
      <c r="J276" s="22"/>
      <c r="K276" s="22"/>
      <c r="L276" s="23"/>
    </row>
    <row r="277" spans="3:12" s="16" customFormat="1" ht="11.25">
      <c r="C277" s="19"/>
      <c r="D277" s="19"/>
      <c r="E277" s="19"/>
      <c r="F277" s="20"/>
      <c r="H277" s="22"/>
      <c r="I277" s="22"/>
      <c r="J277" s="22"/>
      <c r="K277" s="22"/>
      <c r="L277" s="23"/>
    </row>
    <row r="278" spans="3:12" s="16" customFormat="1" ht="11.25">
      <c r="C278" s="19"/>
      <c r="D278" s="19"/>
      <c r="E278" s="19"/>
      <c r="F278" s="20"/>
      <c r="H278" s="22"/>
      <c r="I278" s="22"/>
      <c r="J278" s="22"/>
      <c r="K278" s="22"/>
      <c r="L278" s="23"/>
    </row>
    <row r="279" spans="3:12" s="16" customFormat="1" ht="11.25">
      <c r="C279" s="19"/>
      <c r="D279" s="19"/>
      <c r="E279" s="19"/>
      <c r="F279" s="20"/>
      <c r="H279" s="22"/>
      <c r="I279" s="22"/>
      <c r="J279" s="22"/>
      <c r="K279" s="22"/>
      <c r="L279" s="23"/>
    </row>
    <row r="280" spans="3:12" s="16" customFormat="1" ht="11.25">
      <c r="C280" s="19"/>
      <c r="D280" s="19"/>
      <c r="E280" s="19"/>
      <c r="F280" s="20"/>
      <c r="H280" s="22"/>
      <c r="I280" s="22"/>
      <c r="J280" s="22"/>
      <c r="K280" s="22"/>
      <c r="L280" s="23"/>
    </row>
    <row r="281" spans="3:12" s="16" customFormat="1" ht="11.25">
      <c r="C281" s="19"/>
      <c r="D281" s="19"/>
      <c r="E281" s="19"/>
      <c r="F281" s="20"/>
      <c r="H281" s="22"/>
      <c r="I281" s="22"/>
      <c r="J281" s="22"/>
      <c r="K281" s="22"/>
      <c r="L281" s="23"/>
    </row>
    <row r="282" spans="3:12" s="16" customFormat="1" ht="11.25">
      <c r="C282" s="19"/>
      <c r="D282" s="19"/>
      <c r="E282" s="19"/>
      <c r="F282" s="20"/>
      <c r="H282" s="22"/>
      <c r="I282" s="22"/>
      <c r="J282" s="22"/>
      <c r="K282" s="22"/>
      <c r="L282" s="23"/>
    </row>
    <row r="283" spans="3:12" s="16" customFormat="1" ht="11.25">
      <c r="C283" s="19"/>
      <c r="D283" s="19"/>
      <c r="E283" s="19"/>
      <c r="F283" s="20"/>
      <c r="H283" s="22"/>
      <c r="I283" s="22"/>
      <c r="J283" s="22"/>
      <c r="K283" s="22"/>
      <c r="L283" s="23"/>
    </row>
    <row r="284" spans="3:12" s="16" customFormat="1" ht="11.25">
      <c r="C284" s="19"/>
      <c r="D284" s="19"/>
      <c r="E284" s="19"/>
      <c r="F284" s="20"/>
      <c r="H284" s="22"/>
      <c r="I284" s="22"/>
      <c r="J284" s="22"/>
      <c r="K284" s="22"/>
      <c r="L284" s="23"/>
    </row>
    <row r="285" spans="3:12" s="16" customFormat="1" ht="11.25">
      <c r="C285" s="19"/>
      <c r="D285" s="19"/>
      <c r="E285" s="19"/>
      <c r="F285" s="20"/>
      <c r="H285" s="22"/>
      <c r="I285" s="22"/>
      <c r="J285" s="22"/>
      <c r="K285" s="22"/>
      <c r="L285" s="23"/>
    </row>
    <row r="286" spans="3:12" s="16" customFormat="1" ht="11.25">
      <c r="C286" s="19"/>
      <c r="D286" s="19"/>
      <c r="E286" s="19"/>
      <c r="F286" s="20"/>
      <c r="H286" s="22"/>
      <c r="I286" s="22"/>
      <c r="J286" s="22"/>
      <c r="K286" s="22"/>
      <c r="L286" s="23"/>
    </row>
    <row r="287" spans="3:12" s="16" customFormat="1" ht="11.25">
      <c r="C287" s="19"/>
      <c r="D287" s="19"/>
      <c r="E287" s="19"/>
      <c r="F287" s="20"/>
      <c r="H287" s="22"/>
      <c r="I287" s="22"/>
      <c r="J287" s="22"/>
      <c r="K287" s="22"/>
      <c r="L287" s="23"/>
    </row>
    <row r="288" spans="3:12" s="16" customFormat="1" ht="11.25">
      <c r="C288" s="19"/>
      <c r="D288" s="19"/>
      <c r="E288" s="19"/>
      <c r="F288" s="20"/>
      <c r="H288" s="22"/>
      <c r="I288" s="22"/>
      <c r="J288" s="22"/>
      <c r="K288" s="22"/>
      <c r="L288" s="23"/>
    </row>
    <row r="289" spans="3:12" s="16" customFormat="1" ht="11.25">
      <c r="C289" s="19"/>
      <c r="D289" s="19"/>
      <c r="E289" s="19"/>
      <c r="F289" s="20"/>
      <c r="H289" s="22"/>
      <c r="I289" s="22"/>
      <c r="J289" s="22"/>
      <c r="K289" s="22"/>
      <c r="L289" s="23"/>
    </row>
    <row r="290" spans="3:12" s="16" customFormat="1" ht="11.25">
      <c r="C290" s="19"/>
      <c r="D290" s="19"/>
      <c r="E290" s="19"/>
      <c r="F290" s="20"/>
      <c r="H290" s="22"/>
      <c r="I290" s="22"/>
      <c r="J290" s="22"/>
      <c r="K290" s="22"/>
      <c r="L290" s="23"/>
    </row>
    <row r="291" spans="3:12" s="16" customFormat="1" ht="11.25">
      <c r="C291" s="19"/>
      <c r="D291" s="19"/>
      <c r="E291" s="19"/>
      <c r="F291" s="20"/>
      <c r="H291" s="22"/>
      <c r="I291" s="22"/>
      <c r="J291" s="22"/>
      <c r="K291" s="22"/>
      <c r="L291" s="23"/>
    </row>
    <row r="292" spans="3:12" s="16" customFormat="1" ht="11.25">
      <c r="C292" s="19"/>
      <c r="D292" s="19"/>
      <c r="E292" s="19"/>
      <c r="F292" s="20"/>
      <c r="H292" s="22"/>
      <c r="I292" s="22"/>
      <c r="J292" s="22"/>
      <c r="K292" s="22"/>
      <c r="L292" s="23"/>
    </row>
    <row r="293" spans="3:12" s="16" customFormat="1" ht="11.25">
      <c r="C293" s="19"/>
      <c r="D293" s="19"/>
      <c r="E293" s="19"/>
      <c r="F293" s="20"/>
      <c r="H293" s="22"/>
      <c r="I293" s="22"/>
      <c r="J293" s="22"/>
      <c r="K293" s="22"/>
      <c r="L293" s="23"/>
    </row>
    <row r="294" spans="3:12" s="16" customFormat="1" ht="11.25">
      <c r="C294" s="19"/>
      <c r="D294" s="19"/>
      <c r="E294" s="19"/>
      <c r="F294" s="20"/>
      <c r="H294" s="22"/>
      <c r="I294" s="22"/>
      <c r="J294" s="22"/>
      <c r="K294" s="22"/>
      <c r="L294" s="23"/>
    </row>
    <row r="295" spans="3:12" s="16" customFormat="1" ht="11.25">
      <c r="C295" s="19"/>
      <c r="D295" s="19"/>
      <c r="E295" s="19"/>
      <c r="F295" s="20"/>
      <c r="H295" s="22"/>
      <c r="I295" s="22"/>
      <c r="J295" s="22"/>
      <c r="K295" s="22"/>
      <c r="L295" s="23"/>
    </row>
    <row r="296" spans="3:12" s="16" customFormat="1" ht="11.25">
      <c r="C296" s="19"/>
      <c r="D296" s="19"/>
      <c r="E296" s="19"/>
      <c r="F296" s="20"/>
      <c r="H296" s="22"/>
      <c r="I296" s="22"/>
      <c r="J296" s="22"/>
      <c r="K296" s="22"/>
      <c r="L296" s="23"/>
    </row>
    <row r="297" spans="3:12" s="16" customFormat="1" ht="11.25">
      <c r="C297" s="19"/>
      <c r="D297" s="19"/>
      <c r="E297" s="19"/>
      <c r="F297" s="20"/>
      <c r="H297" s="22"/>
      <c r="I297" s="22"/>
      <c r="J297" s="22"/>
      <c r="K297" s="22"/>
      <c r="L297" s="23"/>
    </row>
    <row r="298" spans="3:12" s="16" customFormat="1" ht="11.25">
      <c r="C298" s="19"/>
      <c r="D298" s="19"/>
      <c r="E298" s="19"/>
      <c r="F298" s="20"/>
      <c r="H298" s="22"/>
      <c r="I298" s="22"/>
      <c r="J298" s="22"/>
      <c r="K298" s="22"/>
      <c r="L298" s="23"/>
    </row>
    <row r="299" spans="3:12" s="16" customFormat="1" ht="11.25">
      <c r="C299" s="19"/>
      <c r="D299" s="19"/>
      <c r="E299" s="19"/>
      <c r="F299" s="20"/>
      <c r="H299" s="22"/>
      <c r="I299" s="22"/>
      <c r="J299" s="22"/>
      <c r="K299" s="22"/>
      <c r="L299" s="23"/>
    </row>
    <row r="300" spans="3:12" s="16" customFormat="1" ht="11.25">
      <c r="C300" s="19"/>
      <c r="D300" s="19"/>
      <c r="E300" s="19"/>
      <c r="F300" s="20"/>
      <c r="H300" s="22"/>
      <c r="I300" s="22"/>
      <c r="J300" s="22"/>
      <c r="K300" s="22"/>
      <c r="L300" s="23"/>
    </row>
    <row r="301" spans="3:12" s="16" customFormat="1" ht="11.25">
      <c r="C301" s="19"/>
      <c r="D301" s="19"/>
      <c r="E301" s="19"/>
      <c r="F301" s="20"/>
      <c r="H301" s="22"/>
      <c r="I301" s="22"/>
      <c r="J301" s="22"/>
      <c r="K301" s="22"/>
      <c r="L301" s="23"/>
    </row>
    <row r="302" spans="3:12" s="16" customFormat="1" ht="11.25">
      <c r="C302" s="19"/>
      <c r="D302" s="19"/>
      <c r="E302" s="19"/>
      <c r="F302" s="20"/>
      <c r="H302" s="22"/>
      <c r="I302" s="22"/>
      <c r="J302" s="22"/>
      <c r="K302" s="22"/>
      <c r="L302" s="23"/>
    </row>
    <row r="303" spans="3:12" s="16" customFormat="1" ht="11.25">
      <c r="C303" s="19"/>
      <c r="D303" s="19"/>
      <c r="E303" s="19"/>
      <c r="F303" s="20"/>
      <c r="H303" s="22"/>
      <c r="I303" s="22"/>
      <c r="J303" s="22"/>
      <c r="K303" s="22"/>
      <c r="L303" s="23"/>
    </row>
    <row r="304" spans="3:12" s="16" customFormat="1" ht="11.25">
      <c r="C304" s="19"/>
      <c r="D304" s="19"/>
      <c r="E304" s="19"/>
      <c r="F304" s="20"/>
      <c r="H304" s="22"/>
      <c r="I304" s="22"/>
      <c r="J304" s="22"/>
      <c r="K304" s="22"/>
      <c r="L304" s="23"/>
    </row>
    <row r="305" spans="3:12" s="16" customFormat="1" ht="11.25">
      <c r="C305" s="19"/>
      <c r="D305" s="19"/>
      <c r="E305" s="19"/>
      <c r="F305" s="20"/>
      <c r="H305" s="22"/>
      <c r="I305" s="22"/>
      <c r="J305" s="22"/>
      <c r="K305" s="22"/>
      <c r="L305" s="23"/>
    </row>
    <row r="306" spans="3:12" s="16" customFormat="1" ht="11.25">
      <c r="C306" s="19"/>
      <c r="D306" s="19"/>
      <c r="E306" s="19"/>
      <c r="F306" s="20"/>
      <c r="H306" s="22"/>
      <c r="I306" s="22"/>
      <c r="J306" s="22"/>
      <c r="K306" s="22"/>
      <c r="L306" s="23"/>
    </row>
    <row r="307" spans="3:12" s="16" customFormat="1" ht="11.25">
      <c r="C307" s="19"/>
      <c r="D307" s="19"/>
      <c r="E307" s="19"/>
      <c r="F307" s="20"/>
      <c r="H307" s="22"/>
      <c r="I307" s="22"/>
      <c r="J307" s="22"/>
      <c r="K307" s="22"/>
      <c r="L307" s="23"/>
    </row>
    <row r="308" spans="3:12" s="16" customFormat="1" ht="11.25">
      <c r="C308" s="19"/>
      <c r="D308" s="19"/>
      <c r="E308" s="19"/>
      <c r="F308" s="20"/>
      <c r="H308" s="22"/>
      <c r="I308" s="22"/>
      <c r="J308" s="22"/>
      <c r="K308" s="22"/>
      <c r="L308" s="23"/>
    </row>
    <row r="309" spans="3:12" s="16" customFormat="1" ht="11.25">
      <c r="C309" s="19"/>
      <c r="D309" s="19"/>
      <c r="E309" s="19"/>
      <c r="F309" s="20"/>
      <c r="H309" s="22"/>
      <c r="I309" s="22"/>
      <c r="J309" s="22"/>
      <c r="K309" s="22"/>
      <c r="L309" s="23"/>
    </row>
    <row r="310" spans="3:12" s="16" customFormat="1" ht="11.25">
      <c r="C310" s="19"/>
      <c r="D310" s="19"/>
      <c r="E310" s="19"/>
      <c r="F310" s="20"/>
      <c r="H310" s="22"/>
      <c r="I310" s="22"/>
      <c r="J310" s="22"/>
      <c r="K310" s="22"/>
      <c r="L310" s="23"/>
    </row>
    <row r="311" spans="3:12" s="16" customFormat="1" ht="11.25">
      <c r="C311" s="19"/>
      <c r="D311" s="19"/>
      <c r="E311" s="19"/>
      <c r="F311" s="20"/>
      <c r="H311" s="22"/>
      <c r="I311" s="22"/>
      <c r="J311" s="22"/>
      <c r="K311" s="22"/>
      <c r="L311" s="23"/>
    </row>
    <row r="312" spans="3:12" s="16" customFormat="1" ht="11.25">
      <c r="C312" s="19"/>
      <c r="D312" s="19"/>
      <c r="E312" s="19"/>
      <c r="F312" s="20"/>
      <c r="H312" s="22"/>
      <c r="I312" s="22"/>
      <c r="J312" s="22"/>
      <c r="K312" s="22"/>
      <c r="L312" s="23"/>
    </row>
    <row r="313" spans="3:12" s="16" customFormat="1" ht="11.25">
      <c r="C313" s="19"/>
      <c r="D313" s="19"/>
      <c r="E313" s="19"/>
      <c r="F313" s="20"/>
      <c r="H313" s="22"/>
      <c r="I313" s="22"/>
      <c r="J313" s="22"/>
      <c r="K313" s="22"/>
      <c r="L313" s="23"/>
    </row>
    <row r="314" spans="3:12" s="16" customFormat="1" ht="11.25">
      <c r="C314" s="19"/>
      <c r="D314" s="19"/>
      <c r="E314" s="19"/>
      <c r="F314" s="20"/>
      <c r="H314" s="22"/>
      <c r="I314" s="22"/>
      <c r="J314" s="22"/>
      <c r="K314" s="22"/>
      <c r="L314" s="23"/>
    </row>
    <row r="315" spans="3:12" s="16" customFormat="1" ht="11.25">
      <c r="C315" s="19"/>
      <c r="D315" s="19"/>
      <c r="E315" s="19"/>
      <c r="F315" s="20"/>
      <c r="H315" s="22"/>
      <c r="I315" s="22"/>
      <c r="J315" s="22"/>
      <c r="K315" s="22"/>
      <c r="L315" s="23"/>
    </row>
    <row r="316" spans="3:12" s="16" customFormat="1" ht="11.25">
      <c r="C316" s="19"/>
      <c r="D316" s="19"/>
      <c r="E316" s="19"/>
      <c r="F316" s="20"/>
      <c r="H316" s="22"/>
      <c r="I316" s="22"/>
      <c r="J316" s="22"/>
      <c r="K316" s="22"/>
      <c r="L316" s="23"/>
    </row>
    <row r="317" spans="3:12" s="16" customFormat="1" ht="11.25">
      <c r="C317" s="19"/>
      <c r="D317" s="19"/>
      <c r="E317" s="19"/>
      <c r="F317" s="20"/>
      <c r="H317" s="22"/>
      <c r="I317" s="22"/>
      <c r="J317" s="22"/>
      <c r="K317" s="22"/>
      <c r="L317" s="23"/>
    </row>
    <row r="318" spans="3:12" s="16" customFormat="1" ht="11.25">
      <c r="C318" s="19"/>
      <c r="D318" s="19"/>
      <c r="E318" s="19"/>
      <c r="F318" s="20"/>
      <c r="H318" s="22"/>
      <c r="I318" s="22"/>
      <c r="J318" s="22"/>
      <c r="K318" s="22"/>
      <c r="L318" s="23"/>
    </row>
    <row r="319" spans="3:12" s="16" customFormat="1" ht="11.25">
      <c r="C319" s="19"/>
      <c r="D319" s="19"/>
      <c r="E319" s="19"/>
      <c r="F319" s="20"/>
      <c r="H319" s="22"/>
      <c r="I319" s="22"/>
      <c r="J319" s="22"/>
      <c r="K319" s="22"/>
      <c r="L319" s="23"/>
    </row>
    <row r="320" spans="3:12" s="16" customFormat="1" ht="11.25">
      <c r="C320" s="19"/>
      <c r="D320" s="19"/>
      <c r="E320" s="19"/>
      <c r="F320" s="20"/>
      <c r="H320" s="22"/>
      <c r="I320" s="22"/>
      <c r="J320" s="22"/>
      <c r="K320" s="22"/>
      <c r="L320" s="23"/>
    </row>
    <row r="321" spans="3:12" s="16" customFormat="1" ht="11.25">
      <c r="C321" s="19"/>
      <c r="D321" s="19"/>
      <c r="E321" s="19"/>
      <c r="F321" s="20"/>
      <c r="H321" s="22"/>
      <c r="I321" s="22"/>
      <c r="J321" s="22"/>
      <c r="K321" s="22"/>
      <c r="L321" s="23"/>
    </row>
    <row r="322" spans="3:12" s="16" customFormat="1" ht="11.25">
      <c r="C322" s="19"/>
      <c r="D322" s="19"/>
      <c r="E322" s="19"/>
      <c r="F322" s="20"/>
      <c r="H322" s="22"/>
      <c r="I322" s="22"/>
      <c r="J322" s="22"/>
      <c r="K322" s="22"/>
      <c r="L322" s="23"/>
    </row>
    <row r="323" spans="3:12" s="16" customFormat="1" ht="11.25">
      <c r="C323" s="19"/>
      <c r="D323" s="19"/>
      <c r="E323" s="19"/>
      <c r="F323" s="20"/>
      <c r="H323" s="22"/>
      <c r="I323" s="22"/>
      <c r="J323" s="22"/>
      <c r="K323" s="22"/>
      <c r="L323" s="23"/>
    </row>
    <row r="324" spans="3:12" s="16" customFormat="1" ht="11.25">
      <c r="C324" s="19"/>
      <c r="D324" s="19"/>
      <c r="E324" s="19"/>
      <c r="F324" s="20"/>
      <c r="H324" s="22"/>
      <c r="I324" s="22"/>
      <c r="J324" s="22"/>
      <c r="K324" s="22"/>
      <c r="L324" s="23"/>
    </row>
    <row r="325" spans="3:12" s="16" customFormat="1" ht="11.25">
      <c r="C325" s="19"/>
      <c r="D325" s="19"/>
      <c r="E325" s="19"/>
      <c r="F325" s="20"/>
      <c r="H325" s="22"/>
      <c r="I325" s="22"/>
      <c r="J325" s="22"/>
      <c r="K325" s="22"/>
      <c r="L325" s="23"/>
    </row>
    <row r="326" spans="3:12" s="16" customFormat="1" ht="11.25">
      <c r="C326" s="19"/>
      <c r="D326" s="19"/>
      <c r="E326" s="19"/>
      <c r="F326" s="20"/>
      <c r="H326" s="22"/>
      <c r="I326" s="22"/>
      <c r="J326" s="22"/>
      <c r="K326" s="22"/>
      <c r="L326" s="23"/>
    </row>
    <row r="327" spans="3:12" s="16" customFormat="1" ht="11.25">
      <c r="C327" s="19"/>
      <c r="D327" s="19"/>
      <c r="E327" s="19"/>
      <c r="F327" s="20"/>
      <c r="H327" s="22"/>
      <c r="I327" s="22"/>
      <c r="J327" s="22"/>
      <c r="K327" s="22"/>
      <c r="L327" s="23"/>
    </row>
    <row r="328" spans="3:12" s="16" customFormat="1" ht="11.25">
      <c r="C328" s="19"/>
      <c r="D328" s="19"/>
      <c r="E328" s="19"/>
      <c r="F328" s="20"/>
      <c r="H328" s="22"/>
      <c r="I328" s="22"/>
      <c r="J328" s="22"/>
      <c r="K328" s="22"/>
      <c r="L328" s="23"/>
    </row>
    <row r="329" spans="3:12" s="16" customFormat="1" ht="11.25">
      <c r="C329" s="19"/>
      <c r="D329" s="19"/>
      <c r="E329" s="19"/>
      <c r="F329" s="20"/>
      <c r="H329" s="22"/>
      <c r="I329" s="22"/>
      <c r="J329" s="22"/>
      <c r="K329" s="22"/>
      <c r="L329" s="23"/>
    </row>
    <row r="330" spans="3:12" s="16" customFormat="1" ht="11.25">
      <c r="C330" s="19"/>
      <c r="D330" s="19"/>
      <c r="E330" s="19"/>
      <c r="F330" s="20"/>
      <c r="H330" s="22"/>
      <c r="I330" s="22"/>
      <c r="J330" s="22"/>
      <c r="K330" s="22"/>
      <c r="L330" s="23"/>
    </row>
    <row r="331" spans="3:12" s="16" customFormat="1" ht="11.25">
      <c r="C331" s="19"/>
      <c r="D331" s="19"/>
      <c r="E331" s="19"/>
      <c r="F331" s="20"/>
      <c r="H331" s="22"/>
      <c r="I331" s="22"/>
      <c r="J331" s="22"/>
      <c r="K331" s="22"/>
      <c r="L331" s="23"/>
    </row>
    <row r="332" spans="3:12" s="16" customFormat="1" ht="11.25">
      <c r="C332" s="19"/>
      <c r="D332" s="19"/>
      <c r="E332" s="19"/>
      <c r="F332" s="20"/>
      <c r="H332" s="22"/>
      <c r="I332" s="22"/>
      <c r="J332" s="22"/>
      <c r="K332" s="22"/>
      <c r="L332" s="23"/>
    </row>
    <row r="333" spans="3:12" s="16" customFormat="1" ht="11.25">
      <c r="C333" s="19"/>
      <c r="D333" s="19"/>
      <c r="E333" s="19"/>
      <c r="F333" s="20"/>
      <c r="H333" s="22"/>
      <c r="I333" s="22"/>
      <c r="J333" s="22"/>
      <c r="K333" s="22"/>
      <c r="L333" s="23"/>
    </row>
    <row r="334" spans="3:12" s="16" customFormat="1" ht="11.25">
      <c r="C334" s="19"/>
      <c r="D334" s="19"/>
      <c r="E334" s="19"/>
      <c r="F334" s="20"/>
      <c r="H334" s="22"/>
      <c r="I334" s="22"/>
      <c r="J334" s="22"/>
      <c r="K334" s="22"/>
      <c r="L334" s="23"/>
    </row>
    <row r="335" spans="3:12" s="16" customFormat="1" ht="11.25">
      <c r="C335" s="19"/>
      <c r="D335" s="19"/>
      <c r="E335" s="19"/>
      <c r="F335" s="20"/>
      <c r="H335" s="22"/>
      <c r="I335" s="22"/>
      <c r="J335" s="22"/>
      <c r="K335" s="22"/>
      <c r="L335" s="23"/>
    </row>
    <row r="336" spans="3:12" s="16" customFormat="1" ht="11.25">
      <c r="C336" s="19"/>
      <c r="D336" s="19"/>
      <c r="E336" s="19"/>
      <c r="F336" s="20"/>
      <c r="H336" s="22"/>
      <c r="I336" s="22"/>
      <c r="J336" s="22"/>
      <c r="K336" s="22"/>
      <c r="L336" s="23"/>
    </row>
    <row r="337" spans="3:12" s="16" customFormat="1" ht="11.25">
      <c r="C337" s="19"/>
      <c r="D337" s="19"/>
      <c r="E337" s="19"/>
      <c r="F337" s="20"/>
      <c r="H337" s="22"/>
      <c r="I337" s="22"/>
      <c r="J337" s="22"/>
      <c r="K337" s="22"/>
      <c r="L337" s="23"/>
    </row>
    <row r="338" spans="3:12" s="16" customFormat="1" ht="11.25">
      <c r="C338" s="19"/>
      <c r="D338" s="19"/>
      <c r="E338" s="19"/>
      <c r="F338" s="20"/>
      <c r="H338" s="22"/>
      <c r="I338" s="22"/>
      <c r="J338" s="22"/>
      <c r="K338" s="22"/>
      <c r="L338" s="23"/>
    </row>
    <row r="339" spans="3:12" s="16" customFormat="1" ht="11.25">
      <c r="C339" s="19"/>
      <c r="D339" s="19"/>
      <c r="E339" s="19"/>
      <c r="F339" s="20"/>
      <c r="H339" s="22"/>
      <c r="I339" s="22"/>
      <c r="J339" s="22"/>
      <c r="K339" s="22"/>
      <c r="L339" s="23"/>
    </row>
    <row r="340" spans="3:12" s="16" customFormat="1" ht="11.25">
      <c r="C340" s="19"/>
      <c r="D340" s="19"/>
      <c r="E340" s="19"/>
      <c r="F340" s="20"/>
      <c r="H340" s="22"/>
      <c r="I340" s="22"/>
      <c r="J340" s="22"/>
      <c r="K340" s="22"/>
      <c r="L340" s="23"/>
    </row>
    <row r="341" spans="3:12" s="16" customFormat="1" ht="11.25">
      <c r="C341" s="19"/>
      <c r="D341" s="19"/>
      <c r="E341" s="19"/>
      <c r="F341" s="20"/>
      <c r="H341" s="22"/>
      <c r="I341" s="22"/>
      <c r="J341" s="22"/>
      <c r="K341" s="22"/>
      <c r="L341" s="23"/>
    </row>
    <row r="342" spans="3:12" s="16" customFormat="1" ht="11.25">
      <c r="C342" s="19"/>
      <c r="D342" s="19"/>
      <c r="E342" s="19"/>
      <c r="F342" s="20"/>
      <c r="H342" s="22"/>
      <c r="I342" s="22"/>
      <c r="J342" s="22"/>
      <c r="K342" s="22"/>
      <c r="L342" s="23"/>
    </row>
    <row r="343" spans="3:12" s="16" customFormat="1" ht="11.25">
      <c r="C343" s="19"/>
      <c r="D343" s="19"/>
      <c r="E343" s="19"/>
      <c r="F343" s="20"/>
      <c r="H343" s="22"/>
      <c r="I343" s="22"/>
      <c r="J343" s="22"/>
      <c r="K343" s="22"/>
      <c r="L343" s="23"/>
    </row>
    <row r="344" spans="3:12" s="16" customFormat="1" ht="11.25">
      <c r="C344" s="19"/>
      <c r="D344" s="19"/>
      <c r="E344" s="19"/>
      <c r="F344" s="20"/>
      <c r="H344" s="22"/>
      <c r="I344" s="22"/>
      <c r="J344" s="22"/>
      <c r="K344" s="22"/>
      <c r="L344" s="23"/>
    </row>
    <row r="345" spans="3:12" s="16" customFormat="1" ht="11.25">
      <c r="C345" s="19"/>
      <c r="D345" s="19"/>
      <c r="E345" s="19"/>
      <c r="F345" s="20"/>
      <c r="H345" s="22"/>
      <c r="I345" s="22"/>
      <c r="J345" s="22"/>
      <c r="K345" s="22"/>
      <c r="L345" s="23"/>
    </row>
    <row r="346" spans="3:12" s="16" customFormat="1" ht="11.25">
      <c r="C346" s="19"/>
      <c r="D346" s="19"/>
      <c r="E346" s="19"/>
      <c r="F346" s="20"/>
      <c r="H346" s="22"/>
      <c r="I346" s="22"/>
      <c r="J346" s="22"/>
      <c r="K346" s="22"/>
      <c r="L346" s="23"/>
    </row>
    <row r="347" spans="3:12" s="16" customFormat="1" ht="11.25">
      <c r="C347" s="19"/>
      <c r="D347" s="19"/>
      <c r="E347" s="19"/>
      <c r="F347" s="20"/>
      <c r="H347" s="22"/>
      <c r="I347" s="22"/>
      <c r="J347" s="22"/>
      <c r="K347" s="22"/>
      <c r="L347" s="23"/>
    </row>
    <row r="348" spans="3:12" s="16" customFormat="1" ht="11.25">
      <c r="C348" s="19"/>
      <c r="D348" s="19"/>
      <c r="E348" s="19"/>
      <c r="F348" s="20"/>
      <c r="H348" s="22"/>
      <c r="I348" s="22"/>
      <c r="J348" s="22"/>
      <c r="K348" s="22"/>
      <c r="L348" s="23"/>
    </row>
    <row r="349" spans="3:12" s="16" customFormat="1" ht="11.25">
      <c r="C349" s="19"/>
      <c r="D349" s="19"/>
      <c r="E349" s="19"/>
      <c r="F349" s="20"/>
      <c r="H349" s="22"/>
      <c r="I349" s="22"/>
      <c r="J349" s="22"/>
      <c r="K349" s="22"/>
      <c r="L349" s="23"/>
    </row>
    <row r="350" spans="3:12" s="16" customFormat="1" ht="11.25">
      <c r="C350" s="19"/>
      <c r="D350" s="19"/>
      <c r="E350" s="19"/>
      <c r="F350" s="20"/>
      <c r="H350" s="22"/>
      <c r="I350" s="22"/>
      <c r="J350" s="22"/>
      <c r="K350" s="22"/>
      <c r="L350" s="23"/>
    </row>
    <row r="351" spans="3:12" s="16" customFormat="1" ht="11.25">
      <c r="C351" s="19"/>
      <c r="D351" s="19"/>
      <c r="E351" s="19"/>
      <c r="F351" s="20"/>
      <c r="H351" s="22"/>
      <c r="I351" s="22"/>
      <c r="J351" s="22"/>
      <c r="K351" s="22"/>
      <c r="L351" s="23"/>
    </row>
    <row r="352" spans="3:12" s="16" customFormat="1" ht="11.25">
      <c r="C352" s="19"/>
      <c r="D352" s="19"/>
      <c r="E352" s="19"/>
      <c r="F352" s="20"/>
      <c r="H352" s="22"/>
      <c r="I352" s="22"/>
      <c r="J352" s="22"/>
      <c r="K352" s="22"/>
      <c r="L352" s="23"/>
    </row>
    <row r="353" spans="3:12" s="16" customFormat="1" ht="11.25">
      <c r="C353" s="19"/>
      <c r="D353" s="19"/>
      <c r="E353" s="19"/>
      <c r="F353" s="20"/>
      <c r="H353" s="22"/>
      <c r="I353" s="22"/>
      <c r="J353" s="22"/>
      <c r="K353" s="22"/>
      <c r="L353" s="23"/>
    </row>
    <row r="354" spans="3:12" s="16" customFormat="1" ht="11.25">
      <c r="C354" s="19"/>
      <c r="D354" s="19"/>
      <c r="E354" s="19"/>
      <c r="F354" s="20"/>
      <c r="H354" s="22"/>
      <c r="I354" s="22"/>
      <c r="J354" s="22"/>
      <c r="K354" s="22"/>
      <c r="L354" s="23"/>
    </row>
    <row r="355" spans="3:12" s="16" customFormat="1" ht="11.25">
      <c r="C355" s="19"/>
      <c r="D355" s="19"/>
      <c r="E355" s="19"/>
      <c r="F355" s="20"/>
      <c r="H355" s="22"/>
      <c r="I355" s="22"/>
      <c r="J355" s="22"/>
      <c r="K355" s="22"/>
      <c r="L355" s="23"/>
    </row>
    <row r="356" spans="3:12" s="16" customFormat="1" ht="11.25">
      <c r="C356" s="19"/>
      <c r="D356" s="19"/>
      <c r="E356" s="19"/>
      <c r="F356" s="20"/>
      <c r="H356" s="22"/>
      <c r="I356" s="22"/>
      <c r="J356" s="22"/>
      <c r="K356" s="22"/>
      <c r="L356" s="23"/>
    </row>
    <row r="357" spans="3:12" s="16" customFormat="1" ht="11.25">
      <c r="C357" s="19"/>
      <c r="D357" s="19"/>
      <c r="E357" s="19"/>
      <c r="F357" s="20"/>
      <c r="H357" s="22"/>
      <c r="I357" s="22"/>
      <c r="J357" s="22"/>
      <c r="K357" s="22"/>
      <c r="L357" s="23"/>
    </row>
    <row r="358" spans="3:12" s="16" customFormat="1" ht="11.25">
      <c r="C358" s="19"/>
      <c r="D358" s="19"/>
      <c r="E358" s="19"/>
      <c r="F358" s="20"/>
      <c r="H358" s="22"/>
      <c r="I358" s="22"/>
      <c r="J358" s="22"/>
      <c r="K358" s="22"/>
      <c r="L358" s="23"/>
    </row>
    <row r="359" spans="3:12" s="16" customFormat="1" ht="11.25">
      <c r="C359" s="19"/>
      <c r="D359" s="19"/>
      <c r="E359" s="19"/>
      <c r="F359" s="20"/>
      <c r="H359" s="22"/>
      <c r="I359" s="22"/>
      <c r="J359" s="22"/>
      <c r="K359" s="22"/>
      <c r="L359" s="23"/>
    </row>
    <row r="360" spans="3:12" s="16" customFormat="1" ht="11.25">
      <c r="C360" s="19"/>
      <c r="D360" s="19"/>
      <c r="E360" s="19"/>
      <c r="F360" s="20"/>
      <c r="H360" s="22"/>
      <c r="I360" s="22"/>
      <c r="J360" s="22"/>
      <c r="K360" s="22"/>
      <c r="L360" s="23"/>
    </row>
    <row r="361" spans="3:12" s="16" customFormat="1" ht="11.25">
      <c r="C361" s="19"/>
      <c r="D361" s="19"/>
      <c r="E361" s="19"/>
      <c r="F361" s="20"/>
      <c r="H361" s="22"/>
      <c r="I361" s="22"/>
      <c r="J361" s="22"/>
      <c r="K361" s="22"/>
      <c r="L361" s="23"/>
    </row>
    <row r="362" spans="3:12" s="16" customFormat="1" ht="11.25">
      <c r="C362" s="19"/>
      <c r="D362" s="19"/>
      <c r="E362" s="19"/>
      <c r="F362" s="20"/>
      <c r="H362" s="22"/>
      <c r="I362" s="22"/>
      <c r="J362" s="22"/>
      <c r="K362" s="22"/>
      <c r="L362" s="23"/>
    </row>
    <row r="363" spans="3:12" s="16" customFormat="1" ht="11.25">
      <c r="C363" s="19"/>
      <c r="D363" s="19"/>
      <c r="E363" s="19"/>
      <c r="F363" s="20"/>
      <c r="H363" s="22"/>
      <c r="I363" s="22"/>
      <c r="J363" s="22"/>
      <c r="K363" s="22"/>
      <c r="L363" s="23"/>
    </row>
    <row r="364" spans="3:12" s="16" customFormat="1" ht="11.25">
      <c r="C364" s="19"/>
      <c r="D364" s="19"/>
      <c r="E364" s="19"/>
      <c r="F364" s="20"/>
      <c r="H364" s="22"/>
      <c r="I364" s="22"/>
      <c r="J364" s="22"/>
      <c r="K364" s="22"/>
      <c r="L364" s="23"/>
    </row>
    <row r="365" spans="3:12" s="16" customFormat="1" ht="11.25">
      <c r="C365" s="19"/>
      <c r="D365" s="19"/>
      <c r="E365" s="19"/>
      <c r="F365" s="20"/>
      <c r="H365" s="22"/>
      <c r="I365" s="22"/>
      <c r="J365" s="22"/>
      <c r="K365" s="22"/>
      <c r="L365" s="23"/>
    </row>
    <row r="366" spans="3:12" s="16" customFormat="1" ht="11.25">
      <c r="C366" s="19"/>
      <c r="D366" s="19"/>
      <c r="E366" s="19"/>
      <c r="F366" s="20"/>
      <c r="H366" s="22"/>
      <c r="I366" s="22"/>
      <c r="J366" s="22"/>
      <c r="K366" s="22"/>
      <c r="L366" s="23"/>
    </row>
    <row r="367" spans="3:12" s="16" customFormat="1" ht="11.25">
      <c r="C367" s="19"/>
      <c r="D367" s="19"/>
      <c r="E367" s="19"/>
      <c r="F367" s="20"/>
      <c r="H367" s="22"/>
      <c r="I367" s="22"/>
      <c r="J367" s="22"/>
      <c r="K367" s="22"/>
      <c r="L367" s="23"/>
    </row>
    <row r="368" spans="3:12" s="16" customFormat="1" ht="11.25">
      <c r="C368" s="19"/>
      <c r="D368" s="19"/>
      <c r="E368" s="19"/>
      <c r="F368" s="20"/>
      <c r="H368" s="22"/>
      <c r="I368" s="22"/>
      <c r="J368" s="22"/>
      <c r="K368" s="22"/>
      <c r="L368" s="23"/>
    </row>
    <row r="369" spans="3:12" s="16" customFormat="1" ht="11.25">
      <c r="C369" s="19"/>
      <c r="D369" s="19"/>
      <c r="E369" s="19"/>
      <c r="F369" s="20"/>
      <c r="H369" s="22"/>
      <c r="I369" s="22"/>
      <c r="J369" s="22"/>
      <c r="K369" s="22"/>
      <c r="L369" s="23"/>
    </row>
    <row r="370" spans="3:12" s="16" customFormat="1" ht="11.25">
      <c r="C370" s="19"/>
      <c r="D370" s="19"/>
      <c r="E370" s="19"/>
      <c r="F370" s="20"/>
      <c r="H370" s="22"/>
      <c r="I370" s="22"/>
      <c r="J370" s="22"/>
      <c r="K370" s="22"/>
      <c r="L370" s="23"/>
    </row>
    <row r="371" spans="3:12" s="16" customFormat="1" ht="11.25">
      <c r="C371" s="19"/>
      <c r="D371" s="19"/>
      <c r="E371" s="19"/>
      <c r="F371" s="20"/>
      <c r="H371" s="22"/>
      <c r="I371" s="22"/>
      <c r="J371" s="22"/>
      <c r="K371" s="22"/>
      <c r="L371" s="23"/>
    </row>
    <row r="372" spans="3:12" s="16" customFormat="1" ht="11.25">
      <c r="C372" s="19"/>
      <c r="D372" s="19"/>
      <c r="E372" s="19"/>
      <c r="F372" s="20"/>
      <c r="H372" s="22"/>
      <c r="I372" s="22"/>
      <c r="J372" s="22"/>
      <c r="K372" s="22"/>
      <c r="L372" s="23"/>
    </row>
    <row r="373" spans="3:12" s="16" customFormat="1" ht="11.25">
      <c r="C373" s="19"/>
      <c r="D373" s="19"/>
      <c r="E373" s="19"/>
      <c r="F373" s="20"/>
      <c r="H373" s="22"/>
      <c r="I373" s="22"/>
      <c r="J373" s="22"/>
      <c r="K373" s="22"/>
      <c r="L373" s="23"/>
    </row>
    <row r="374" spans="3:12" s="16" customFormat="1" ht="11.25">
      <c r="C374" s="19"/>
      <c r="D374" s="19"/>
      <c r="E374" s="19"/>
      <c r="F374" s="20"/>
      <c r="H374" s="22"/>
      <c r="I374" s="22"/>
      <c r="J374" s="22"/>
      <c r="K374" s="22"/>
      <c r="L374" s="23"/>
    </row>
    <row r="375" spans="3:12" s="16" customFormat="1" ht="11.25">
      <c r="C375" s="19"/>
      <c r="D375" s="19"/>
      <c r="E375" s="19"/>
      <c r="F375" s="20"/>
      <c r="H375" s="22"/>
      <c r="I375" s="22"/>
      <c r="J375" s="22"/>
      <c r="K375" s="22"/>
      <c r="L375" s="23"/>
    </row>
    <row r="376" spans="3:12" s="16" customFormat="1" ht="11.25">
      <c r="C376" s="19"/>
      <c r="D376" s="19"/>
      <c r="E376" s="19"/>
      <c r="F376" s="20"/>
      <c r="H376" s="22"/>
      <c r="I376" s="22"/>
      <c r="J376" s="22"/>
      <c r="K376" s="22"/>
      <c r="L376" s="23"/>
    </row>
    <row r="377" spans="3:12" s="16" customFormat="1" ht="11.25">
      <c r="C377" s="19"/>
      <c r="D377" s="19"/>
      <c r="E377" s="19"/>
      <c r="F377" s="20"/>
      <c r="H377" s="22"/>
      <c r="I377" s="22"/>
      <c r="J377" s="22"/>
      <c r="K377" s="22"/>
      <c r="L377" s="23"/>
    </row>
    <row r="378" spans="3:12" s="16" customFormat="1" ht="11.25">
      <c r="C378" s="19"/>
      <c r="D378" s="19"/>
      <c r="E378" s="19"/>
      <c r="F378" s="20"/>
      <c r="H378" s="22"/>
      <c r="I378" s="22"/>
      <c r="J378" s="22"/>
      <c r="K378" s="22"/>
      <c r="L378" s="23"/>
    </row>
    <row r="379" spans="3:12" s="16" customFormat="1" ht="11.25">
      <c r="C379" s="19"/>
      <c r="D379" s="19"/>
      <c r="E379" s="19"/>
      <c r="F379" s="20"/>
      <c r="H379" s="22"/>
      <c r="I379" s="22"/>
      <c r="J379" s="22"/>
      <c r="K379" s="22"/>
      <c r="L379" s="23"/>
    </row>
    <row r="380" spans="3:12" s="16" customFormat="1" ht="11.25">
      <c r="C380" s="19"/>
      <c r="D380" s="19"/>
      <c r="E380" s="19"/>
      <c r="F380" s="20"/>
      <c r="H380" s="22"/>
      <c r="I380" s="22"/>
      <c r="J380" s="22"/>
      <c r="K380" s="22"/>
      <c r="L380" s="23"/>
    </row>
    <row r="381" spans="3:12" s="16" customFormat="1" ht="11.25">
      <c r="C381" s="19"/>
      <c r="D381" s="19"/>
      <c r="E381" s="19"/>
      <c r="F381" s="20"/>
      <c r="H381" s="22"/>
      <c r="I381" s="22"/>
      <c r="J381" s="22"/>
      <c r="K381" s="22"/>
      <c r="L381" s="23"/>
    </row>
    <row r="382" spans="3:12" s="16" customFormat="1" ht="11.25">
      <c r="C382" s="19"/>
      <c r="D382" s="19"/>
      <c r="E382" s="19"/>
      <c r="F382" s="20"/>
      <c r="H382" s="22"/>
      <c r="I382" s="22"/>
      <c r="J382" s="22"/>
      <c r="K382" s="22"/>
      <c r="L382" s="23"/>
    </row>
    <row r="383" spans="3:12" s="16" customFormat="1" ht="11.25">
      <c r="C383" s="19"/>
      <c r="D383" s="19"/>
      <c r="E383" s="19"/>
      <c r="F383" s="20"/>
      <c r="H383" s="22"/>
      <c r="I383" s="22"/>
      <c r="J383" s="22"/>
      <c r="K383" s="22"/>
      <c r="L383" s="23"/>
    </row>
    <row r="384" spans="3:12" s="16" customFormat="1" ht="11.25">
      <c r="C384" s="19"/>
      <c r="D384" s="19"/>
      <c r="E384" s="19"/>
      <c r="F384" s="20"/>
      <c r="H384" s="22"/>
      <c r="I384" s="22"/>
      <c r="J384" s="22"/>
      <c r="K384" s="22"/>
      <c r="L384" s="23"/>
    </row>
    <row r="385" spans="3:12" s="16" customFormat="1" ht="11.25">
      <c r="C385" s="19"/>
      <c r="D385" s="19"/>
      <c r="E385" s="19"/>
      <c r="F385" s="20"/>
      <c r="H385" s="22"/>
      <c r="I385" s="22"/>
      <c r="J385" s="22"/>
      <c r="K385" s="22"/>
      <c r="L385" s="23"/>
    </row>
    <row r="386" spans="3:12" s="16" customFormat="1" ht="11.25">
      <c r="C386" s="19"/>
      <c r="D386" s="19"/>
      <c r="E386" s="19"/>
      <c r="F386" s="20"/>
      <c r="H386" s="22"/>
      <c r="I386" s="22"/>
      <c r="J386" s="22"/>
      <c r="K386" s="22"/>
      <c r="L386" s="23"/>
    </row>
    <row r="387" spans="3:12" s="16" customFormat="1" ht="11.25">
      <c r="C387" s="19"/>
      <c r="D387" s="19"/>
      <c r="E387" s="19"/>
      <c r="F387" s="20"/>
      <c r="H387" s="22"/>
      <c r="I387" s="22"/>
      <c r="J387" s="22"/>
      <c r="K387" s="22"/>
      <c r="L387" s="23"/>
    </row>
    <row r="388" spans="3:12" s="16" customFormat="1" ht="11.25">
      <c r="C388" s="19"/>
      <c r="D388" s="19"/>
      <c r="E388" s="19"/>
      <c r="F388" s="20"/>
      <c r="H388" s="22"/>
      <c r="I388" s="22"/>
      <c r="J388" s="22"/>
      <c r="K388" s="22"/>
      <c r="L388" s="23"/>
    </row>
    <row r="389" spans="3:12" s="16" customFormat="1" ht="11.25">
      <c r="C389" s="19"/>
      <c r="D389" s="19"/>
      <c r="E389" s="19"/>
      <c r="F389" s="20"/>
      <c r="H389" s="22"/>
      <c r="I389" s="22"/>
      <c r="J389" s="22"/>
      <c r="K389" s="22"/>
      <c r="L389" s="23"/>
    </row>
    <row r="390" spans="3:12" s="16" customFormat="1" ht="11.25">
      <c r="C390" s="19"/>
      <c r="D390" s="19"/>
      <c r="E390" s="19"/>
      <c r="F390" s="20"/>
      <c r="H390" s="22"/>
      <c r="I390" s="22"/>
      <c r="J390" s="22"/>
      <c r="K390" s="22"/>
      <c r="L390" s="23"/>
    </row>
    <row r="391" spans="3:12" s="16" customFormat="1" ht="11.25">
      <c r="C391" s="19"/>
      <c r="D391" s="19"/>
      <c r="E391" s="19"/>
      <c r="F391" s="20"/>
      <c r="H391" s="22"/>
      <c r="I391" s="22"/>
      <c r="J391" s="22"/>
      <c r="K391" s="22"/>
      <c r="L391" s="23"/>
    </row>
    <row r="392" spans="3:12" s="16" customFormat="1" ht="11.25">
      <c r="C392" s="19"/>
      <c r="D392" s="19"/>
      <c r="E392" s="19"/>
      <c r="F392" s="20"/>
      <c r="H392" s="22"/>
      <c r="I392" s="22"/>
      <c r="J392" s="22"/>
      <c r="K392" s="22"/>
      <c r="L392" s="23"/>
    </row>
    <row r="393" spans="3:12" s="16" customFormat="1" ht="11.25">
      <c r="C393" s="19"/>
      <c r="D393" s="19"/>
      <c r="E393" s="19"/>
      <c r="F393" s="20"/>
      <c r="H393" s="22"/>
      <c r="I393" s="22"/>
      <c r="J393" s="22"/>
      <c r="K393" s="22"/>
      <c r="L393" s="23"/>
    </row>
    <row r="394" spans="3:12" s="16" customFormat="1" ht="11.25">
      <c r="C394" s="19"/>
      <c r="D394" s="19"/>
      <c r="E394" s="19"/>
      <c r="F394" s="20"/>
      <c r="H394" s="22"/>
      <c r="I394" s="22"/>
      <c r="J394" s="22"/>
      <c r="K394" s="22"/>
      <c r="L394" s="23"/>
    </row>
    <row r="395" spans="3:12" s="16" customFormat="1" ht="11.25">
      <c r="C395" s="19"/>
      <c r="D395" s="19"/>
      <c r="E395" s="19"/>
      <c r="F395" s="20"/>
      <c r="H395" s="22"/>
      <c r="I395" s="22"/>
      <c r="J395" s="22"/>
      <c r="K395" s="22"/>
      <c r="L395" s="23"/>
    </row>
    <row r="396" spans="3:12" s="16" customFormat="1" ht="11.25">
      <c r="C396" s="19"/>
      <c r="D396" s="19"/>
      <c r="E396" s="19"/>
      <c r="F396" s="20"/>
      <c r="H396" s="22"/>
      <c r="I396" s="22"/>
      <c r="J396" s="22"/>
      <c r="K396" s="22"/>
      <c r="L396" s="23"/>
    </row>
    <row r="397" spans="3:12" s="16" customFormat="1" ht="11.25">
      <c r="C397" s="19"/>
      <c r="D397" s="19"/>
      <c r="E397" s="19"/>
      <c r="F397" s="20"/>
      <c r="H397" s="22"/>
      <c r="I397" s="22"/>
      <c r="J397" s="22"/>
      <c r="K397" s="22"/>
      <c r="L397" s="23"/>
    </row>
    <row r="398" spans="3:12" s="16" customFormat="1" ht="11.25">
      <c r="C398" s="19"/>
      <c r="D398" s="19"/>
      <c r="E398" s="19"/>
      <c r="F398" s="20"/>
      <c r="H398" s="22"/>
      <c r="I398" s="22"/>
      <c r="J398" s="22"/>
      <c r="K398" s="22"/>
      <c r="L398" s="23"/>
    </row>
    <row r="399" spans="3:12" s="16" customFormat="1" ht="11.25">
      <c r="C399" s="19"/>
      <c r="D399" s="19"/>
      <c r="E399" s="19"/>
      <c r="F399" s="20"/>
      <c r="H399" s="22"/>
      <c r="I399" s="22"/>
      <c r="J399" s="22"/>
      <c r="K399" s="22"/>
      <c r="L399" s="23"/>
    </row>
    <row r="400" spans="3:12" s="16" customFormat="1" ht="11.25">
      <c r="C400" s="19"/>
      <c r="D400" s="19"/>
      <c r="E400" s="19"/>
      <c r="F400" s="20"/>
      <c r="H400" s="22"/>
      <c r="I400" s="22"/>
      <c r="J400" s="22"/>
      <c r="K400" s="22"/>
      <c r="L400" s="23"/>
    </row>
    <row r="401" spans="3:12" s="16" customFormat="1" ht="11.25">
      <c r="C401" s="19"/>
      <c r="D401" s="19"/>
      <c r="E401" s="19"/>
      <c r="F401" s="20"/>
      <c r="H401" s="22"/>
      <c r="I401" s="22"/>
      <c r="J401" s="22"/>
      <c r="K401" s="22"/>
      <c r="L401" s="23"/>
    </row>
    <row r="402" spans="3:12" s="16" customFormat="1" ht="11.25">
      <c r="C402" s="19"/>
      <c r="D402" s="19"/>
      <c r="E402" s="19"/>
      <c r="F402" s="20"/>
      <c r="H402" s="22"/>
      <c r="I402" s="22"/>
      <c r="J402" s="22"/>
      <c r="K402" s="22"/>
      <c r="L402" s="23"/>
    </row>
    <row r="403" spans="3:12" s="16" customFormat="1" ht="11.25">
      <c r="C403" s="19"/>
      <c r="D403" s="19"/>
      <c r="E403" s="19"/>
      <c r="F403" s="20"/>
      <c r="H403" s="22"/>
      <c r="I403" s="22"/>
      <c r="J403" s="22"/>
      <c r="K403" s="22"/>
      <c r="L403" s="23"/>
    </row>
    <row r="404" spans="3:12" s="16" customFormat="1" ht="11.25">
      <c r="C404" s="19"/>
      <c r="D404" s="19"/>
      <c r="E404" s="19"/>
      <c r="F404" s="20"/>
      <c r="H404" s="22"/>
      <c r="I404" s="22"/>
      <c r="J404" s="22"/>
      <c r="K404" s="22"/>
      <c r="L404" s="23"/>
    </row>
    <row r="405" spans="3:12" s="16" customFormat="1" ht="11.25">
      <c r="C405" s="19"/>
      <c r="D405" s="19"/>
      <c r="E405" s="19"/>
      <c r="F405" s="20"/>
      <c r="H405" s="22"/>
      <c r="I405" s="22"/>
      <c r="J405" s="22"/>
      <c r="K405" s="22"/>
      <c r="L405" s="23"/>
    </row>
    <row r="406" spans="3:12" s="16" customFormat="1" ht="11.25">
      <c r="C406" s="19"/>
      <c r="D406" s="19"/>
      <c r="E406" s="19"/>
      <c r="F406" s="20"/>
      <c r="H406" s="22"/>
      <c r="I406" s="22"/>
      <c r="J406" s="22"/>
      <c r="K406" s="22"/>
      <c r="L406" s="23"/>
    </row>
    <row r="407" spans="3:12" s="16" customFormat="1" ht="11.25">
      <c r="C407" s="19"/>
      <c r="D407" s="19"/>
      <c r="E407" s="19"/>
      <c r="F407" s="20"/>
      <c r="H407" s="22"/>
      <c r="I407" s="22"/>
      <c r="J407" s="22"/>
      <c r="K407" s="22"/>
      <c r="L407" s="23"/>
    </row>
    <row r="408" spans="3:12" s="16" customFormat="1" ht="11.25">
      <c r="C408" s="19"/>
      <c r="D408" s="19"/>
      <c r="E408" s="19"/>
      <c r="F408" s="20"/>
      <c r="H408" s="22"/>
      <c r="I408" s="22"/>
      <c r="J408" s="22"/>
      <c r="K408" s="22"/>
      <c r="L408" s="23"/>
    </row>
    <row r="409" spans="3:12" s="16" customFormat="1" ht="11.25">
      <c r="C409" s="19"/>
      <c r="D409" s="19"/>
      <c r="E409" s="19"/>
      <c r="F409" s="20"/>
      <c r="H409" s="22"/>
      <c r="I409" s="22"/>
      <c r="J409" s="22"/>
      <c r="K409" s="22"/>
      <c r="L409" s="23"/>
    </row>
    <row r="410" spans="3:12" s="16" customFormat="1" ht="11.25">
      <c r="C410" s="19"/>
      <c r="D410" s="19"/>
      <c r="E410" s="19"/>
      <c r="F410" s="20"/>
      <c r="H410" s="22"/>
      <c r="I410" s="22"/>
      <c r="J410" s="22"/>
      <c r="K410" s="22"/>
      <c r="L410" s="23"/>
    </row>
    <row r="411" spans="3:12" s="16" customFormat="1" ht="11.25">
      <c r="C411" s="19"/>
      <c r="D411" s="19"/>
      <c r="E411" s="19"/>
      <c r="F411" s="20"/>
      <c r="H411" s="22"/>
      <c r="I411" s="22"/>
      <c r="J411" s="22"/>
      <c r="K411" s="22"/>
      <c r="L411" s="23"/>
    </row>
    <row r="412" spans="3:12" s="16" customFormat="1" ht="11.25">
      <c r="C412" s="19"/>
      <c r="D412" s="19"/>
      <c r="E412" s="19"/>
      <c r="F412" s="20"/>
      <c r="H412" s="22"/>
      <c r="I412" s="22"/>
      <c r="J412" s="22"/>
      <c r="K412" s="22"/>
      <c r="L412" s="23"/>
    </row>
    <row r="413" spans="3:12" s="16" customFormat="1" ht="11.25">
      <c r="C413" s="19"/>
      <c r="D413" s="19"/>
      <c r="E413" s="19"/>
      <c r="F413" s="20"/>
      <c r="H413" s="22"/>
      <c r="I413" s="22"/>
      <c r="J413" s="22"/>
      <c r="K413" s="22"/>
      <c r="L413" s="23"/>
    </row>
    <row r="414" spans="3:12" s="16" customFormat="1" ht="11.25">
      <c r="C414" s="19"/>
      <c r="D414" s="19"/>
      <c r="E414" s="19"/>
      <c r="F414" s="20"/>
      <c r="H414" s="22"/>
      <c r="I414" s="22"/>
      <c r="J414" s="22"/>
      <c r="K414" s="22"/>
      <c r="L414" s="23"/>
    </row>
    <row r="415" spans="3:12" s="16" customFormat="1" ht="11.25">
      <c r="C415" s="19"/>
      <c r="D415" s="19"/>
      <c r="E415" s="19"/>
      <c r="F415" s="20"/>
      <c r="H415" s="22"/>
      <c r="I415" s="22"/>
      <c r="J415" s="22"/>
      <c r="K415" s="22"/>
      <c r="L415" s="23"/>
    </row>
    <row r="416" spans="3:12" s="16" customFormat="1" ht="11.25">
      <c r="C416" s="19"/>
      <c r="D416" s="19"/>
      <c r="E416" s="19"/>
      <c r="F416" s="20"/>
      <c r="H416" s="22"/>
      <c r="I416" s="22"/>
      <c r="J416" s="22"/>
      <c r="K416" s="22"/>
      <c r="L416" s="23"/>
    </row>
    <row r="417" spans="3:12" s="16" customFormat="1" ht="11.25">
      <c r="C417" s="19"/>
      <c r="D417" s="19"/>
      <c r="E417" s="19"/>
      <c r="F417" s="20"/>
      <c r="H417" s="22"/>
      <c r="I417" s="22"/>
      <c r="J417" s="22"/>
      <c r="K417" s="22"/>
      <c r="L417" s="23"/>
    </row>
    <row r="418" spans="3:12" s="16" customFormat="1" ht="11.25">
      <c r="C418" s="19"/>
      <c r="D418" s="19"/>
      <c r="E418" s="19"/>
      <c r="F418" s="20"/>
      <c r="H418" s="22"/>
      <c r="I418" s="22"/>
      <c r="J418" s="22"/>
      <c r="K418" s="22"/>
      <c r="L418" s="23"/>
    </row>
    <row r="419" spans="3:12" s="16" customFormat="1" ht="11.25">
      <c r="C419" s="19"/>
      <c r="D419" s="19"/>
      <c r="E419" s="19"/>
      <c r="F419" s="20"/>
      <c r="H419" s="22"/>
      <c r="I419" s="22"/>
      <c r="J419" s="22"/>
      <c r="K419" s="22"/>
      <c r="L419" s="23"/>
    </row>
    <row r="420" spans="3:12" s="16" customFormat="1" ht="11.25">
      <c r="C420" s="19"/>
      <c r="D420" s="19"/>
      <c r="E420" s="19"/>
      <c r="F420" s="20"/>
      <c r="H420" s="22"/>
      <c r="I420" s="22"/>
      <c r="J420" s="22"/>
      <c r="K420" s="22"/>
      <c r="L420" s="23"/>
    </row>
    <row r="421" spans="3:12" s="16" customFormat="1" ht="11.25">
      <c r="C421" s="19"/>
      <c r="D421" s="19"/>
      <c r="E421" s="19"/>
      <c r="F421" s="20"/>
      <c r="H421" s="22"/>
      <c r="I421" s="22"/>
      <c r="J421" s="22"/>
      <c r="K421" s="22"/>
      <c r="L421" s="23"/>
    </row>
    <row r="422" spans="3:12" s="16" customFormat="1" ht="11.25">
      <c r="C422" s="19"/>
      <c r="D422" s="19"/>
      <c r="E422" s="19"/>
      <c r="F422" s="20"/>
      <c r="H422" s="22"/>
      <c r="I422" s="22"/>
      <c r="J422" s="22"/>
      <c r="K422" s="22"/>
      <c r="L422" s="23"/>
    </row>
    <row r="423" spans="3:12" s="16" customFormat="1" ht="11.25">
      <c r="C423" s="19"/>
      <c r="D423" s="19"/>
      <c r="E423" s="19"/>
      <c r="F423" s="20"/>
      <c r="H423" s="22"/>
      <c r="I423" s="22"/>
      <c r="J423" s="22"/>
      <c r="K423" s="22"/>
      <c r="L423" s="23"/>
    </row>
    <row r="424" spans="3:12" s="16" customFormat="1" ht="11.25">
      <c r="C424" s="19"/>
      <c r="D424" s="19"/>
      <c r="E424" s="19"/>
      <c r="F424" s="20"/>
      <c r="H424" s="22"/>
      <c r="I424" s="22"/>
      <c r="J424" s="22"/>
      <c r="K424" s="22"/>
      <c r="L424" s="23"/>
    </row>
    <row r="425" spans="3:12" s="16" customFormat="1" ht="11.25">
      <c r="C425" s="19"/>
      <c r="D425" s="19"/>
      <c r="E425" s="19"/>
      <c r="F425" s="20"/>
      <c r="H425" s="22"/>
      <c r="I425" s="22"/>
      <c r="J425" s="22"/>
      <c r="K425" s="22"/>
      <c r="L425" s="23"/>
    </row>
    <row r="426" spans="3:12" s="16" customFormat="1" ht="11.25">
      <c r="C426" s="19"/>
      <c r="D426" s="19"/>
      <c r="E426" s="19"/>
      <c r="F426" s="20"/>
      <c r="H426" s="22"/>
      <c r="I426" s="22"/>
      <c r="J426" s="22"/>
      <c r="K426" s="22"/>
      <c r="L426" s="23"/>
    </row>
    <row r="427" spans="3:12" s="16" customFormat="1" ht="11.25">
      <c r="C427" s="19"/>
      <c r="D427" s="19"/>
      <c r="E427" s="19"/>
      <c r="F427" s="20"/>
      <c r="H427" s="22"/>
      <c r="I427" s="22"/>
      <c r="J427" s="22"/>
      <c r="K427" s="22"/>
      <c r="L427" s="23"/>
    </row>
    <row r="428" spans="3:12" s="16" customFormat="1" ht="11.25">
      <c r="C428" s="19"/>
      <c r="D428" s="19"/>
      <c r="E428" s="19"/>
      <c r="F428" s="20"/>
      <c r="H428" s="22"/>
      <c r="I428" s="22"/>
      <c r="J428" s="22"/>
      <c r="K428" s="22"/>
      <c r="L428" s="23"/>
    </row>
    <row r="429" spans="3:12" s="16" customFormat="1" ht="11.25">
      <c r="C429" s="19"/>
      <c r="D429" s="19"/>
      <c r="E429" s="19"/>
      <c r="F429" s="20"/>
      <c r="H429" s="22"/>
      <c r="I429" s="22"/>
      <c r="J429" s="22"/>
      <c r="K429" s="22"/>
      <c r="L429" s="23"/>
    </row>
    <row r="430" spans="3:12" s="16" customFormat="1" ht="11.25">
      <c r="C430" s="19"/>
      <c r="D430" s="19"/>
      <c r="E430" s="19"/>
      <c r="F430" s="20"/>
      <c r="H430" s="22"/>
      <c r="I430" s="22"/>
      <c r="J430" s="22"/>
      <c r="K430" s="22"/>
      <c r="L430" s="23"/>
    </row>
    <row r="431" spans="3:12" s="16" customFormat="1" ht="11.25">
      <c r="C431" s="19"/>
      <c r="D431" s="19"/>
      <c r="E431" s="19"/>
      <c r="F431" s="20"/>
      <c r="H431" s="22"/>
      <c r="I431" s="22"/>
      <c r="J431" s="22"/>
      <c r="K431" s="22"/>
      <c r="L431" s="23"/>
    </row>
    <row r="432" spans="3:12" s="16" customFormat="1" ht="11.25">
      <c r="C432" s="19"/>
      <c r="D432" s="19"/>
      <c r="E432" s="19"/>
      <c r="F432" s="20"/>
      <c r="H432" s="22"/>
      <c r="I432" s="22"/>
      <c r="J432" s="22"/>
      <c r="K432" s="22"/>
      <c r="L432" s="23"/>
    </row>
    <row r="433" spans="3:12" s="16" customFormat="1" ht="11.25">
      <c r="C433" s="19"/>
      <c r="D433" s="19"/>
      <c r="E433" s="19"/>
      <c r="F433" s="20"/>
      <c r="H433" s="22"/>
      <c r="I433" s="22"/>
      <c r="J433" s="22"/>
      <c r="K433" s="22"/>
      <c r="L433" s="23"/>
    </row>
    <row r="434" spans="3:12" s="16" customFormat="1" ht="11.25">
      <c r="C434" s="19"/>
      <c r="D434" s="19"/>
      <c r="E434" s="19"/>
      <c r="F434" s="20"/>
      <c r="H434" s="22"/>
      <c r="I434" s="22"/>
      <c r="J434" s="22"/>
      <c r="K434" s="22"/>
      <c r="L434" s="23"/>
    </row>
    <row r="435" spans="3:12" s="16" customFormat="1" ht="11.25">
      <c r="C435" s="19"/>
      <c r="D435" s="19"/>
      <c r="E435" s="19"/>
      <c r="F435" s="20"/>
      <c r="H435" s="22"/>
      <c r="I435" s="22"/>
      <c r="J435" s="22"/>
      <c r="K435" s="22"/>
      <c r="L435" s="23"/>
    </row>
    <row r="436" spans="3:12" s="16" customFormat="1" ht="11.25">
      <c r="C436" s="19"/>
      <c r="D436" s="19"/>
      <c r="E436" s="19"/>
      <c r="F436" s="20"/>
      <c r="H436" s="22"/>
      <c r="I436" s="22"/>
      <c r="J436" s="22"/>
      <c r="K436" s="22"/>
      <c r="L436" s="23"/>
    </row>
    <row r="437" spans="3:12" s="16" customFormat="1" ht="11.25">
      <c r="C437" s="19"/>
      <c r="D437" s="19"/>
      <c r="E437" s="19"/>
      <c r="F437" s="20"/>
      <c r="H437" s="22"/>
      <c r="I437" s="22"/>
      <c r="J437" s="22"/>
      <c r="K437" s="22"/>
      <c r="L437" s="23"/>
    </row>
    <row r="438" spans="3:12" s="16" customFormat="1" ht="11.25">
      <c r="C438" s="19"/>
      <c r="D438" s="19"/>
      <c r="E438" s="19"/>
      <c r="F438" s="20"/>
      <c r="H438" s="22"/>
      <c r="I438" s="22"/>
      <c r="J438" s="22"/>
      <c r="K438" s="22"/>
      <c r="L438" s="23"/>
    </row>
    <row r="439" spans="3:12" s="16" customFormat="1" ht="11.25">
      <c r="C439" s="19"/>
      <c r="D439" s="19"/>
      <c r="E439" s="19"/>
      <c r="F439" s="20"/>
      <c r="H439" s="22"/>
      <c r="I439" s="22"/>
      <c r="J439" s="22"/>
      <c r="K439" s="22"/>
      <c r="L439" s="23"/>
    </row>
    <row r="440" spans="3:12" s="16" customFormat="1" ht="11.25">
      <c r="C440" s="19"/>
      <c r="D440" s="19"/>
      <c r="E440" s="19"/>
      <c r="F440" s="20"/>
      <c r="H440" s="22"/>
      <c r="I440" s="22"/>
      <c r="J440" s="22"/>
      <c r="K440" s="22"/>
      <c r="L440" s="23"/>
    </row>
    <row r="441" spans="3:12" s="16" customFormat="1" ht="11.25">
      <c r="C441" s="19"/>
      <c r="D441" s="19"/>
      <c r="E441" s="19"/>
      <c r="F441" s="20"/>
      <c r="H441" s="22"/>
      <c r="I441" s="22"/>
      <c r="J441" s="22"/>
      <c r="K441" s="22"/>
      <c r="L441" s="23"/>
    </row>
    <row r="442" spans="3:12" s="16" customFormat="1" ht="11.25">
      <c r="C442" s="19"/>
      <c r="D442" s="19"/>
      <c r="E442" s="19"/>
      <c r="F442" s="20"/>
      <c r="H442" s="22"/>
      <c r="I442" s="22"/>
      <c r="J442" s="22"/>
      <c r="K442" s="22"/>
      <c r="L442" s="23"/>
    </row>
    <row r="443" spans="3:12" s="16" customFormat="1" ht="11.25">
      <c r="C443" s="19"/>
      <c r="D443" s="19"/>
      <c r="E443" s="19"/>
      <c r="F443" s="20"/>
      <c r="H443" s="22"/>
      <c r="I443" s="22"/>
      <c r="J443" s="22"/>
      <c r="K443" s="22"/>
      <c r="L443" s="23"/>
    </row>
    <row r="444" spans="3:12" s="16" customFormat="1" ht="11.25">
      <c r="C444" s="19"/>
      <c r="D444" s="19"/>
      <c r="E444" s="19"/>
      <c r="F444" s="20"/>
      <c r="H444" s="22"/>
      <c r="I444" s="22"/>
      <c r="J444" s="22"/>
      <c r="K444" s="22"/>
      <c r="L444" s="23"/>
    </row>
    <row r="445" spans="3:12" s="16" customFormat="1" ht="11.25">
      <c r="C445" s="19"/>
      <c r="D445" s="19"/>
      <c r="E445" s="19"/>
      <c r="F445" s="20"/>
      <c r="H445" s="22"/>
      <c r="I445" s="22"/>
      <c r="J445" s="22"/>
      <c r="K445" s="22"/>
      <c r="L445" s="23"/>
    </row>
    <row r="446" spans="3:12" s="16" customFormat="1" ht="11.25">
      <c r="C446" s="19"/>
      <c r="D446" s="19"/>
      <c r="E446" s="19"/>
      <c r="F446" s="20"/>
      <c r="H446" s="22"/>
      <c r="I446" s="22"/>
      <c r="J446" s="22"/>
      <c r="K446" s="22"/>
      <c r="L446" s="23"/>
    </row>
    <row r="447" spans="3:12" s="16" customFormat="1" ht="11.25">
      <c r="C447" s="19"/>
      <c r="D447" s="19"/>
      <c r="E447" s="19"/>
      <c r="F447" s="20"/>
      <c r="H447" s="22"/>
      <c r="I447" s="22"/>
      <c r="J447" s="22"/>
      <c r="K447" s="22"/>
      <c r="L447" s="23"/>
    </row>
    <row r="448" spans="3:12" s="16" customFormat="1" ht="11.25">
      <c r="C448" s="19"/>
      <c r="D448" s="19"/>
      <c r="E448" s="19"/>
      <c r="F448" s="20"/>
      <c r="H448" s="22"/>
      <c r="I448" s="22"/>
      <c r="J448" s="22"/>
      <c r="K448" s="22"/>
      <c r="L448" s="23"/>
    </row>
    <row r="449" spans="3:12" s="16" customFormat="1" ht="11.25">
      <c r="C449" s="19"/>
      <c r="D449" s="19"/>
      <c r="E449" s="19"/>
      <c r="F449" s="20"/>
      <c r="H449" s="22"/>
      <c r="I449" s="22"/>
      <c r="J449" s="22"/>
      <c r="K449" s="22"/>
      <c r="L449" s="23"/>
    </row>
    <row r="450" spans="3:12" s="16" customFormat="1" ht="11.25">
      <c r="C450" s="19"/>
      <c r="D450" s="19"/>
      <c r="E450" s="19"/>
      <c r="F450" s="20"/>
      <c r="H450" s="22"/>
      <c r="I450" s="22"/>
      <c r="J450" s="22"/>
      <c r="K450" s="22"/>
      <c r="L450" s="23"/>
    </row>
    <row r="451" spans="3:12" s="16" customFormat="1" ht="11.25">
      <c r="C451" s="19"/>
      <c r="D451" s="19"/>
      <c r="E451" s="19"/>
      <c r="F451" s="20"/>
      <c r="H451" s="22"/>
      <c r="I451" s="22"/>
      <c r="J451" s="22"/>
      <c r="K451" s="22"/>
      <c r="L451" s="23"/>
    </row>
    <row r="452" spans="3:12" s="16" customFormat="1" ht="11.25">
      <c r="C452" s="19"/>
      <c r="D452" s="19"/>
      <c r="E452" s="19"/>
      <c r="F452" s="20"/>
      <c r="H452" s="22"/>
      <c r="I452" s="22"/>
      <c r="J452" s="22"/>
      <c r="K452" s="22"/>
      <c r="L452" s="23"/>
    </row>
    <row r="453" spans="3:12" s="16" customFormat="1" ht="11.25">
      <c r="C453" s="19"/>
      <c r="D453" s="19"/>
      <c r="E453" s="19"/>
      <c r="F453" s="20"/>
      <c r="H453" s="22"/>
      <c r="I453" s="22"/>
      <c r="J453" s="22"/>
      <c r="K453" s="22"/>
      <c r="L453" s="23"/>
    </row>
    <row r="454" spans="3:12" s="16" customFormat="1" ht="11.25">
      <c r="C454" s="19"/>
      <c r="D454" s="19"/>
      <c r="E454" s="19"/>
      <c r="F454" s="20"/>
      <c r="H454" s="22"/>
      <c r="I454" s="22"/>
      <c r="J454" s="22"/>
      <c r="K454" s="22"/>
      <c r="L454" s="23"/>
    </row>
    <row r="455" spans="3:12" s="16" customFormat="1" ht="11.25">
      <c r="C455" s="19"/>
      <c r="D455" s="19"/>
      <c r="E455" s="19"/>
      <c r="F455" s="20"/>
      <c r="H455" s="22"/>
      <c r="I455" s="22"/>
      <c r="J455" s="22"/>
      <c r="K455" s="22"/>
      <c r="L455" s="23"/>
    </row>
    <row r="456" spans="3:12" s="16" customFormat="1" ht="11.25">
      <c r="C456" s="19"/>
      <c r="D456" s="19"/>
      <c r="E456" s="19"/>
      <c r="F456" s="20"/>
      <c r="H456" s="22"/>
      <c r="I456" s="22"/>
      <c r="J456" s="22"/>
      <c r="K456" s="22"/>
      <c r="L456" s="23"/>
    </row>
    <row r="457" spans="3:12" s="16" customFormat="1" ht="11.25">
      <c r="C457" s="19"/>
      <c r="D457" s="19"/>
      <c r="E457" s="19"/>
      <c r="F457" s="20"/>
      <c r="H457" s="22"/>
      <c r="I457" s="22"/>
      <c r="J457" s="22"/>
      <c r="K457" s="22"/>
      <c r="L457" s="23"/>
    </row>
    <row r="458" spans="3:12" s="16" customFormat="1" ht="11.25">
      <c r="C458" s="19"/>
      <c r="D458" s="19"/>
      <c r="E458" s="19"/>
      <c r="F458" s="20"/>
      <c r="H458" s="22"/>
      <c r="I458" s="22"/>
      <c r="J458" s="22"/>
      <c r="K458" s="22"/>
      <c r="L458" s="23"/>
    </row>
    <row r="459" spans="3:12" s="16" customFormat="1" ht="11.25">
      <c r="C459" s="19"/>
      <c r="D459" s="19"/>
      <c r="E459" s="19"/>
      <c r="F459" s="20"/>
      <c r="H459" s="22"/>
      <c r="I459" s="22"/>
      <c r="J459" s="22"/>
      <c r="K459" s="22"/>
      <c r="L459" s="23"/>
    </row>
    <row r="460" spans="3:12" s="16" customFormat="1" ht="11.25">
      <c r="C460" s="19"/>
      <c r="D460" s="19"/>
      <c r="E460" s="19"/>
      <c r="F460" s="20"/>
      <c r="H460" s="22"/>
      <c r="I460" s="22"/>
      <c r="J460" s="22"/>
      <c r="K460" s="22"/>
      <c r="L460" s="23"/>
    </row>
    <row r="461" spans="3:12" s="16" customFormat="1" ht="11.25">
      <c r="C461" s="19"/>
      <c r="D461" s="19"/>
      <c r="E461" s="19"/>
      <c r="F461" s="20"/>
      <c r="H461" s="22"/>
      <c r="I461" s="22"/>
      <c r="J461" s="22"/>
      <c r="K461" s="22"/>
      <c r="L461" s="23"/>
    </row>
    <row r="462" spans="3:12" s="16" customFormat="1" ht="11.25">
      <c r="C462" s="19"/>
      <c r="D462" s="19"/>
      <c r="E462" s="19"/>
      <c r="F462" s="20"/>
      <c r="H462" s="22"/>
      <c r="I462" s="22"/>
      <c r="J462" s="22"/>
      <c r="K462" s="22"/>
      <c r="L462" s="23"/>
    </row>
    <row r="463" spans="3:12" s="16" customFormat="1" ht="11.25">
      <c r="C463" s="19"/>
      <c r="D463" s="19"/>
      <c r="E463" s="19"/>
      <c r="F463" s="20"/>
      <c r="H463" s="22"/>
      <c r="I463" s="22"/>
      <c r="J463" s="22"/>
      <c r="K463" s="22"/>
      <c r="L463" s="23"/>
    </row>
    <row r="464" spans="3:12" s="16" customFormat="1" ht="11.25">
      <c r="C464" s="19"/>
      <c r="D464" s="19"/>
      <c r="E464" s="19"/>
      <c r="F464" s="20"/>
      <c r="H464" s="22"/>
      <c r="I464" s="22"/>
      <c r="J464" s="22"/>
      <c r="K464" s="22"/>
      <c r="L464" s="23"/>
    </row>
    <row r="465" spans="3:12" s="16" customFormat="1" ht="11.25">
      <c r="C465" s="19"/>
      <c r="D465" s="19"/>
      <c r="E465" s="19"/>
      <c r="F465" s="20"/>
      <c r="H465" s="22"/>
      <c r="I465" s="22"/>
      <c r="J465" s="22"/>
      <c r="K465" s="22"/>
      <c r="L465" s="23"/>
    </row>
    <row r="466" spans="3:12" s="16" customFormat="1" ht="11.25">
      <c r="C466" s="19"/>
      <c r="D466" s="19"/>
      <c r="E466" s="19"/>
      <c r="F466" s="20"/>
      <c r="H466" s="22"/>
      <c r="I466" s="22"/>
      <c r="J466" s="22"/>
      <c r="K466" s="22"/>
      <c r="L466" s="23"/>
    </row>
    <row r="467" spans="3:12" s="16" customFormat="1" ht="11.25">
      <c r="C467" s="19"/>
      <c r="D467" s="19"/>
      <c r="E467" s="19"/>
      <c r="F467" s="20"/>
      <c r="H467" s="22"/>
      <c r="I467" s="22"/>
      <c r="J467" s="22"/>
      <c r="K467" s="22"/>
      <c r="L467" s="23"/>
    </row>
    <row r="468" spans="3:12" s="16" customFormat="1" ht="11.25">
      <c r="C468" s="19"/>
      <c r="D468" s="19"/>
      <c r="E468" s="19"/>
      <c r="F468" s="20"/>
      <c r="H468" s="22"/>
      <c r="I468" s="22"/>
      <c r="J468" s="22"/>
      <c r="K468" s="22"/>
      <c r="L468" s="23"/>
    </row>
    <row r="469" spans="3:12" s="16" customFormat="1" ht="11.25">
      <c r="C469" s="19"/>
      <c r="D469" s="19"/>
      <c r="E469" s="19"/>
      <c r="F469" s="20"/>
      <c r="H469" s="22"/>
      <c r="I469" s="22"/>
      <c r="J469" s="22"/>
      <c r="K469" s="22"/>
      <c r="L469" s="23"/>
    </row>
    <row r="470" spans="3:12" s="16" customFormat="1" ht="11.25">
      <c r="C470" s="19"/>
      <c r="D470" s="19"/>
      <c r="E470" s="19"/>
      <c r="F470" s="20"/>
      <c r="H470" s="22"/>
      <c r="I470" s="22"/>
      <c r="J470" s="22"/>
      <c r="K470" s="22"/>
      <c r="L470" s="23"/>
    </row>
    <row r="471" spans="3:12" s="16" customFormat="1" ht="11.25">
      <c r="C471" s="19"/>
      <c r="D471" s="19"/>
      <c r="E471" s="19"/>
      <c r="F471" s="20"/>
      <c r="H471" s="22"/>
      <c r="I471" s="22"/>
      <c r="J471" s="22"/>
      <c r="K471" s="22"/>
      <c r="L471" s="23"/>
    </row>
    <row r="472" spans="3:12" s="16" customFormat="1" ht="11.25">
      <c r="C472" s="19"/>
      <c r="D472" s="19"/>
      <c r="E472" s="19"/>
      <c r="F472" s="20"/>
      <c r="H472" s="22"/>
      <c r="I472" s="22"/>
      <c r="J472" s="22"/>
      <c r="K472" s="22"/>
      <c r="L472" s="23"/>
    </row>
    <row r="473" spans="3:12" s="16" customFormat="1" ht="11.25">
      <c r="C473" s="19"/>
      <c r="D473" s="19"/>
      <c r="E473" s="19"/>
      <c r="F473" s="20"/>
      <c r="H473" s="22"/>
      <c r="I473" s="22"/>
      <c r="J473" s="22"/>
      <c r="K473" s="22"/>
      <c r="L473" s="23"/>
    </row>
    <row r="474" spans="3:12" s="16" customFormat="1" ht="11.25">
      <c r="C474" s="19"/>
      <c r="D474" s="19"/>
      <c r="E474" s="19"/>
      <c r="F474" s="20"/>
      <c r="H474" s="22"/>
      <c r="I474" s="22"/>
      <c r="J474" s="22"/>
      <c r="K474" s="22"/>
      <c r="L474" s="23"/>
    </row>
    <row r="475" spans="3:12" s="16" customFormat="1" ht="11.25">
      <c r="C475" s="19"/>
      <c r="D475" s="19"/>
      <c r="E475" s="19"/>
      <c r="F475" s="20"/>
      <c r="H475" s="22"/>
      <c r="I475" s="22"/>
      <c r="J475" s="22"/>
      <c r="K475" s="22"/>
      <c r="L475" s="23"/>
    </row>
    <row r="476" spans="3:12" s="16" customFormat="1" ht="11.25">
      <c r="C476" s="19"/>
      <c r="D476" s="19"/>
      <c r="E476" s="19"/>
      <c r="F476" s="20"/>
      <c r="H476" s="22"/>
      <c r="I476" s="22"/>
      <c r="J476" s="22"/>
      <c r="K476" s="22"/>
      <c r="L476" s="23"/>
    </row>
    <row r="477" spans="3:12" s="16" customFormat="1" ht="11.25">
      <c r="C477" s="19"/>
      <c r="D477" s="19"/>
      <c r="E477" s="19"/>
      <c r="F477" s="20"/>
      <c r="H477" s="22"/>
      <c r="I477" s="22"/>
      <c r="J477" s="22"/>
      <c r="K477" s="22"/>
      <c r="L477" s="23"/>
    </row>
    <row r="478" spans="3:12" s="16" customFormat="1" ht="11.25">
      <c r="C478" s="19"/>
      <c r="D478" s="19"/>
      <c r="E478" s="19"/>
      <c r="F478" s="20"/>
      <c r="H478" s="22"/>
      <c r="I478" s="22"/>
      <c r="J478" s="22"/>
      <c r="K478" s="22"/>
      <c r="L478" s="23"/>
    </row>
    <row r="479" spans="3:12" s="16" customFormat="1" ht="11.25">
      <c r="C479" s="19"/>
      <c r="D479" s="19"/>
      <c r="E479" s="19"/>
      <c r="F479" s="20"/>
      <c r="H479" s="22"/>
      <c r="I479" s="22"/>
      <c r="J479" s="22"/>
      <c r="K479" s="22"/>
      <c r="L479" s="23"/>
    </row>
    <row r="480" spans="3:12" s="16" customFormat="1" ht="11.25">
      <c r="C480" s="19"/>
      <c r="D480" s="19"/>
      <c r="E480" s="19"/>
      <c r="F480" s="20"/>
      <c r="H480" s="22"/>
      <c r="I480" s="22"/>
      <c r="J480" s="22"/>
      <c r="K480" s="22"/>
      <c r="L480" s="23"/>
    </row>
    <row r="481" spans="3:12" s="16" customFormat="1" ht="11.25">
      <c r="C481" s="19"/>
      <c r="D481" s="19"/>
      <c r="E481" s="19"/>
      <c r="F481" s="20"/>
      <c r="H481" s="22"/>
      <c r="I481" s="22"/>
      <c r="J481" s="22"/>
      <c r="K481" s="22"/>
      <c r="L481" s="23"/>
    </row>
    <row r="482" spans="3:12" s="16" customFormat="1" ht="11.25">
      <c r="C482" s="19"/>
      <c r="D482" s="19"/>
      <c r="E482" s="19"/>
      <c r="F482" s="20"/>
      <c r="H482" s="22"/>
      <c r="I482" s="22"/>
      <c r="J482" s="22"/>
      <c r="K482" s="22"/>
      <c r="L482" s="23"/>
    </row>
    <row r="483" spans="3:12" s="16" customFormat="1" ht="11.25">
      <c r="C483" s="19"/>
      <c r="D483" s="19"/>
      <c r="E483" s="19"/>
      <c r="F483" s="20"/>
      <c r="H483" s="22"/>
      <c r="I483" s="22"/>
      <c r="J483" s="22"/>
      <c r="K483" s="22"/>
      <c r="L483" s="23"/>
    </row>
    <row r="484" spans="3:12" s="16" customFormat="1" ht="11.25">
      <c r="C484" s="19"/>
      <c r="D484" s="19"/>
      <c r="E484" s="19"/>
      <c r="F484" s="20"/>
      <c r="H484" s="22"/>
      <c r="I484" s="22"/>
      <c r="J484" s="22"/>
      <c r="K484" s="22"/>
      <c r="L484" s="23"/>
    </row>
    <row r="485" spans="3:12" s="16" customFormat="1" ht="11.25">
      <c r="C485" s="19"/>
      <c r="D485" s="19"/>
      <c r="E485" s="19"/>
      <c r="F485" s="20"/>
      <c r="H485" s="22"/>
      <c r="I485" s="22"/>
      <c r="J485" s="22"/>
      <c r="K485" s="22"/>
      <c r="L485" s="23"/>
    </row>
    <row r="486" spans="3:12" s="16" customFormat="1" ht="11.25">
      <c r="C486" s="19"/>
      <c r="D486" s="19"/>
      <c r="E486" s="19"/>
      <c r="F486" s="20"/>
      <c r="H486" s="22"/>
      <c r="I486" s="22"/>
      <c r="J486" s="22"/>
      <c r="K486" s="22"/>
      <c r="L486" s="23"/>
    </row>
    <row r="487" spans="3:12" s="16" customFormat="1" ht="11.25">
      <c r="C487" s="19"/>
      <c r="D487" s="19"/>
      <c r="E487" s="19"/>
      <c r="F487" s="20"/>
      <c r="H487" s="22"/>
      <c r="I487" s="22"/>
      <c r="J487" s="22"/>
      <c r="K487" s="22"/>
      <c r="L487" s="23"/>
    </row>
    <row r="488" spans="3:12" s="16" customFormat="1" ht="11.25">
      <c r="C488" s="19"/>
      <c r="D488" s="19"/>
      <c r="E488" s="19"/>
      <c r="F488" s="20"/>
      <c r="H488" s="22"/>
      <c r="I488" s="22"/>
      <c r="J488" s="22"/>
      <c r="K488" s="22"/>
      <c r="L488" s="23"/>
    </row>
    <row r="489" spans="3:12" s="16" customFormat="1" ht="11.25">
      <c r="C489" s="19"/>
      <c r="D489" s="19"/>
      <c r="E489" s="19"/>
      <c r="F489" s="20"/>
      <c r="H489" s="22"/>
      <c r="I489" s="22"/>
      <c r="J489" s="22"/>
      <c r="K489" s="22"/>
      <c r="L489" s="23"/>
    </row>
    <row r="490" spans="3:12" s="16" customFormat="1" ht="11.25">
      <c r="C490" s="19"/>
      <c r="D490" s="19"/>
      <c r="E490" s="19"/>
      <c r="F490" s="20"/>
      <c r="H490" s="22"/>
      <c r="I490" s="22"/>
      <c r="J490" s="22"/>
      <c r="K490" s="22"/>
      <c r="L490" s="23"/>
    </row>
    <row r="491" spans="3:12" s="16" customFormat="1" ht="11.25">
      <c r="C491" s="19"/>
      <c r="D491" s="19"/>
      <c r="E491" s="19"/>
      <c r="F491" s="20"/>
      <c r="H491" s="22"/>
      <c r="I491" s="22"/>
      <c r="J491" s="22"/>
      <c r="K491" s="22"/>
      <c r="L491" s="23"/>
    </row>
    <row r="492" spans="3:12" s="16" customFormat="1" ht="11.25">
      <c r="C492" s="19"/>
      <c r="D492" s="19"/>
      <c r="E492" s="19"/>
      <c r="F492" s="20"/>
      <c r="H492" s="22"/>
      <c r="I492" s="22"/>
      <c r="J492" s="22"/>
      <c r="K492" s="22"/>
      <c r="L492" s="23"/>
    </row>
    <row r="493" spans="3:12" s="16" customFormat="1" ht="11.25">
      <c r="C493" s="19"/>
      <c r="D493" s="19"/>
      <c r="E493" s="19"/>
      <c r="F493" s="20"/>
      <c r="H493" s="22"/>
      <c r="I493" s="22"/>
      <c r="J493" s="22"/>
      <c r="K493" s="22"/>
      <c r="L493" s="23"/>
    </row>
    <row r="494" spans="3:12" s="16" customFormat="1" ht="11.25">
      <c r="C494" s="19"/>
      <c r="D494" s="19"/>
      <c r="E494" s="19"/>
      <c r="F494" s="20"/>
      <c r="H494" s="22"/>
      <c r="I494" s="22"/>
      <c r="J494" s="22"/>
      <c r="K494" s="22"/>
      <c r="L494" s="23"/>
    </row>
    <row r="495" spans="3:12" s="16" customFormat="1" ht="11.25">
      <c r="C495" s="19"/>
      <c r="D495" s="19"/>
      <c r="E495" s="19"/>
      <c r="F495" s="20"/>
      <c r="H495" s="22"/>
      <c r="I495" s="22"/>
      <c r="J495" s="22"/>
      <c r="K495" s="22"/>
      <c r="L495" s="23"/>
    </row>
    <row r="496" spans="3:12" s="16" customFormat="1" ht="11.25">
      <c r="C496" s="19"/>
      <c r="D496" s="19"/>
      <c r="E496" s="19"/>
      <c r="F496" s="20"/>
      <c r="H496" s="22"/>
      <c r="I496" s="22"/>
      <c r="J496" s="22"/>
      <c r="K496" s="22"/>
      <c r="L496" s="23"/>
    </row>
    <row r="497" spans="3:12" s="16" customFormat="1" ht="11.25">
      <c r="C497" s="19"/>
      <c r="D497" s="19"/>
      <c r="E497" s="19"/>
      <c r="F497" s="20"/>
      <c r="H497" s="22"/>
      <c r="I497" s="22"/>
      <c r="J497" s="22"/>
      <c r="K497" s="22"/>
      <c r="L497" s="23"/>
    </row>
    <row r="498" spans="3:12" s="16" customFormat="1" ht="11.25">
      <c r="C498" s="19"/>
      <c r="D498" s="19"/>
      <c r="E498" s="19"/>
      <c r="F498" s="20"/>
      <c r="H498" s="22"/>
      <c r="I498" s="22"/>
      <c r="J498" s="22"/>
      <c r="K498" s="22"/>
      <c r="L498" s="23"/>
    </row>
    <row r="499" spans="3:12" s="16" customFormat="1" ht="11.25">
      <c r="C499" s="19"/>
      <c r="D499" s="19"/>
      <c r="E499" s="19"/>
      <c r="F499" s="20"/>
      <c r="H499" s="22"/>
      <c r="I499" s="22"/>
      <c r="J499" s="22"/>
      <c r="K499" s="22"/>
      <c r="L499" s="23"/>
    </row>
    <row r="500" spans="3:12" s="16" customFormat="1" ht="11.25">
      <c r="C500" s="19"/>
      <c r="D500" s="19"/>
      <c r="E500" s="19"/>
      <c r="F500" s="20"/>
      <c r="H500" s="22"/>
      <c r="I500" s="22"/>
      <c r="J500" s="22"/>
      <c r="K500" s="22"/>
      <c r="L500" s="23"/>
    </row>
    <row r="501" spans="3:12" s="16" customFormat="1" ht="11.25">
      <c r="C501" s="19"/>
      <c r="D501" s="19"/>
      <c r="E501" s="19"/>
      <c r="F501" s="20"/>
      <c r="H501" s="22"/>
      <c r="I501" s="22"/>
      <c r="J501" s="22"/>
      <c r="K501" s="22"/>
      <c r="L501" s="23"/>
    </row>
    <row r="502" spans="3:12" s="16" customFormat="1" ht="11.25">
      <c r="C502" s="19"/>
      <c r="D502" s="19"/>
      <c r="E502" s="19"/>
      <c r="F502" s="20"/>
      <c r="H502" s="22"/>
      <c r="I502" s="22"/>
      <c r="J502" s="22"/>
      <c r="K502" s="22"/>
      <c r="L502" s="23"/>
    </row>
    <row r="503" spans="3:12" s="16" customFormat="1" ht="11.25">
      <c r="C503" s="19"/>
      <c r="D503" s="19"/>
      <c r="E503" s="19"/>
      <c r="F503" s="20"/>
      <c r="H503" s="22"/>
      <c r="I503" s="22"/>
      <c r="J503" s="22"/>
      <c r="K503" s="22"/>
      <c r="L503" s="23"/>
    </row>
    <row r="504" spans="3:12" s="16" customFormat="1" ht="11.25">
      <c r="C504" s="19"/>
      <c r="D504" s="19"/>
      <c r="E504" s="19"/>
      <c r="F504" s="20"/>
      <c r="H504" s="22"/>
      <c r="I504" s="22"/>
      <c r="J504" s="22"/>
      <c r="K504" s="22"/>
      <c r="L504" s="23"/>
    </row>
    <row r="505" spans="3:12" s="16" customFormat="1" ht="11.25">
      <c r="C505" s="19"/>
      <c r="D505" s="19"/>
      <c r="E505" s="19"/>
      <c r="F505" s="20"/>
      <c r="H505" s="22"/>
      <c r="I505" s="22"/>
      <c r="J505" s="22"/>
      <c r="K505" s="22"/>
      <c r="L505" s="23"/>
    </row>
    <row r="506" spans="3:12" s="16" customFormat="1" ht="11.25">
      <c r="C506" s="19"/>
      <c r="D506" s="19"/>
      <c r="E506" s="19"/>
      <c r="F506" s="20"/>
      <c r="H506" s="22"/>
      <c r="I506" s="22"/>
      <c r="J506" s="22"/>
      <c r="K506" s="22"/>
      <c r="L506" s="23"/>
    </row>
    <row r="507" spans="3:12" s="16" customFormat="1" ht="11.25">
      <c r="C507" s="19"/>
      <c r="D507" s="19"/>
      <c r="E507" s="19"/>
      <c r="F507" s="20"/>
      <c r="H507" s="22"/>
      <c r="I507" s="22"/>
      <c r="J507" s="22"/>
      <c r="K507" s="22"/>
      <c r="L507" s="23"/>
    </row>
    <row r="508" spans="3:12" s="16" customFormat="1" ht="11.25">
      <c r="C508" s="19"/>
      <c r="D508" s="19"/>
      <c r="E508" s="19"/>
      <c r="F508" s="20"/>
      <c r="H508" s="22"/>
      <c r="I508" s="22"/>
      <c r="J508" s="22"/>
      <c r="K508" s="22"/>
      <c r="L508" s="23"/>
    </row>
    <row r="509" spans="3:12" s="16" customFormat="1" ht="11.25">
      <c r="C509" s="19"/>
      <c r="D509" s="19"/>
      <c r="E509" s="19"/>
      <c r="F509" s="20"/>
      <c r="H509" s="22"/>
      <c r="I509" s="22"/>
      <c r="J509" s="22"/>
      <c r="K509" s="22"/>
      <c r="L509" s="23"/>
    </row>
    <row r="510" spans="3:12" s="16" customFormat="1" ht="11.25">
      <c r="C510" s="19"/>
      <c r="D510" s="19"/>
      <c r="E510" s="19"/>
      <c r="F510" s="20"/>
      <c r="H510" s="22"/>
      <c r="I510" s="22"/>
      <c r="J510" s="22"/>
      <c r="K510" s="22"/>
      <c r="L510" s="23"/>
    </row>
    <row r="511" spans="3:12" s="16" customFormat="1" ht="11.25">
      <c r="C511" s="19"/>
      <c r="D511" s="19"/>
      <c r="E511" s="19"/>
      <c r="F511" s="20"/>
      <c r="H511" s="22"/>
      <c r="I511" s="22"/>
      <c r="J511" s="22"/>
      <c r="K511" s="22"/>
      <c r="L511" s="23"/>
    </row>
    <row r="512" spans="3:12" s="16" customFormat="1" ht="11.25">
      <c r="C512" s="19"/>
      <c r="D512" s="19"/>
      <c r="E512" s="19"/>
      <c r="F512" s="20"/>
      <c r="H512" s="22"/>
      <c r="I512" s="22"/>
      <c r="J512" s="22"/>
      <c r="K512" s="22"/>
      <c r="L512" s="23"/>
    </row>
    <row r="513" spans="3:12" s="16" customFormat="1" ht="11.25">
      <c r="C513" s="19"/>
      <c r="D513" s="19"/>
      <c r="E513" s="19"/>
      <c r="F513" s="20"/>
      <c r="H513" s="22"/>
      <c r="I513" s="22"/>
      <c r="J513" s="22"/>
      <c r="K513" s="22"/>
      <c r="L513" s="23"/>
    </row>
    <row r="514" spans="3:12" s="16" customFormat="1" ht="11.25">
      <c r="C514" s="19"/>
      <c r="D514" s="19"/>
      <c r="E514" s="19"/>
      <c r="F514" s="20"/>
      <c r="H514" s="22"/>
      <c r="I514" s="22"/>
      <c r="J514" s="22"/>
      <c r="K514" s="22"/>
      <c r="L514" s="23"/>
    </row>
    <row r="515" spans="3:12" s="16" customFormat="1" ht="11.25">
      <c r="C515" s="19"/>
      <c r="D515" s="19"/>
      <c r="E515" s="19"/>
      <c r="F515" s="20"/>
      <c r="H515" s="22"/>
      <c r="I515" s="22"/>
      <c r="J515" s="22"/>
      <c r="K515" s="22"/>
      <c r="L515" s="23"/>
    </row>
    <row r="516" spans="3:12" s="16" customFormat="1" ht="11.25">
      <c r="C516" s="19"/>
      <c r="D516" s="19"/>
      <c r="E516" s="19"/>
      <c r="F516" s="20"/>
      <c r="H516" s="22"/>
      <c r="I516" s="22"/>
      <c r="J516" s="22"/>
      <c r="K516" s="22"/>
      <c r="L516" s="23"/>
    </row>
    <row r="517" spans="3:12" s="16" customFormat="1" ht="11.25">
      <c r="C517" s="19"/>
      <c r="D517" s="19"/>
      <c r="E517" s="19"/>
      <c r="F517" s="20"/>
      <c r="H517" s="22"/>
      <c r="I517" s="22"/>
      <c r="J517" s="22"/>
      <c r="K517" s="22"/>
      <c r="L517" s="23"/>
    </row>
    <row r="518" spans="3:12" s="16" customFormat="1" ht="11.25">
      <c r="C518" s="19"/>
      <c r="D518" s="19"/>
      <c r="E518" s="19"/>
      <c r="F518" s="20"/>
      <c r="H518" s="22"/>
      <c r="I518" s="22"/>
      <c r="J518" s="22"/>
      <c r="K518" s="22"/>
      <c r="L518" s="23"/>
    </row>
    <row r="519" spans="3:12" s="16" customFormat="1" ht="11.25">
      <c r="C519" s="19"/>
      <c r="D519" s="19"/>
      <c r="E519" s="19"/>
      <c r="F519" s="20"/>
      <c r="H519" s="22"/>
      <c r="I519" s="22"/>
      <c r="J519" s="22"/>
      <c r="K519" s="22"/>
      <c r="L519" s="23"/>
    </row>
    <row r="520" spans="3:12" s="16" customFormat="1" ht="11.25">
      <c r="C520" s="19"/>
      <c r="D520" s="19"/>
      <c r="E520" s="19"/>
      <c r="F520" s="20"/>
      <c r="H520" s="22"/>
      <c r="I520" s="22"/>
      <c r="J520" s="22"/>
      <c r="K520" s="22"/>
      <c r="L520" s="23"/>
    </row>
    <row r="521" spans="3:12" s="16" customFormat="1" ht="11.25">
      <c r="C521" s="19"/>
      <c r="D521" s="19"/>
      <c r="E521" s="19"/>
      <c r="F521" s="20"/>
      <c r="H521" s="22"/>
      <c r="I521" s="22"/>
      <c r="J521" s="22"/>
      <c r="K521" s="22"/>
      <c r="L521" s="23"/>
    </row>
    <row r="522" spans="3:12" s="16" customFormat="1" ht="11.25">
      <c r="C522" s="19"/>
      <c r="D522" s="19"/>
      <c r="E522" s="19"/>
      <c r="F522" s="20"/>
      <c r="H522" s="22"/>
      <c r="I522" s="22"/>
      <c r="J522" s="22"/>
      <c r="K522" s="22"/>
      <c r="L522" s="23"/>
    </row>
    <row r="523" spans="3:12" s="16" customFormat="1" ht="11.25">
      <c r="C523" s="19"/>
      <c r="D523" s="19"/>
      <c r="E523" s="19"/>
      <c r="F523" s="20"/>
      <c r="H523" s="22"/>
      <c r="I523" s="22"/>
      <c r="J523" s="22"/>
      <c r="K523" s="22"/>
      <c r="L523" s="23"/>
    </row>
    <row r="524" spans="3:12" s="16" customFormat="1" ht="11.25">
      <c r="C524" s="19"/>
      <c r="D524" s="19"/>
      <c r="E524" s="19"/>
      <c r="F524" s="20"/>
      <c r="H524" s="22"/>
      <c r="I524" s="22"/>
      <c r="J524" s="22"/>
      <c r="K524" s="22"/>
      <c r="L524" s="23"/>
    </row>
    <row r="525" spans="3:12" s="16" customFormat="1" ht="11.25">
      <c r="C525" s="19"/>
      <c r="D525" s="19"/>
      <c r="E525" s="19"/>
      <c r="F525" s="20"/>
      <c r="H525" s="22"/>
      <c r="I525" s="22"/>
      <c r="J525" s="22"/>
      <c r="K525" s="22"/>
      <c r="L525" s="23"/>
    </row>
    <row r="526" spans="3:12" s="16" customFormat="1" ht="11.25">
      <c r="C526" s="19"/>
      <c r="D526" s="19"/>
      <c r="E526" s="19"/>
      <c r="F526" s="20"/>
      <c r="H526" s="22"/>
      <c r="I526" s="22"/>
      <c r="J526" s="22"/>
      <c r="K526" s="22"/>
      <c r="L526" s="23"/>
    </row>
    <row r="527" spans="3:12" s="16" customFormat="1" ht="11.25">
      <c r="C527" s="19"/>
      <c r="D527" s="19"/>
      <c r="E527" s="19"/>
      <c r="F527" s="20"/>
      <c r="H527" s="22"/>
      <c r="I527" s="22"/>
      <c r="J527" s="22"/>
      <c r="K527" s="22"/>
      <c r="L527" s="23"/>
    </row>
    <row r="528" spans="3:12" s="16" customFormat="1" ht="11.25">
      <c r="C528" s="19"/>
      <c r="D528" s="19"/>
      <c r="E528" s="19"/>
      <c r="F528" s="20"/>
      <c r="H528" s="22"/>
      <c r="I528" s="22"/>
      <c r="J528" s="22"/>
      <c r="K528" s="22"/>
      <c r="L528" s="23"/>
    </row>
    <row r="529" spans="3:12" s="16" customFormat="1" ht="11.25">
      <c r="C529" s="19"/>
      <c r="D529" s="19"/>
      <c r="E529" s="19"/>
      <c r="F529" s="20"/>
      <c r="H529" s="22"/>
      <c r="I529" s="22"/>
      <c r="J529" s="22"/>
      <c r="K529" s="22"/>
      <c r="L529" s="23"/>
    </row>
    <row r="530" spans="3:12" s="16" customFormat="1" ht="11.25">
      <c r="C530" s="19"/>
      <c r="D530" s="19"/>
      <c r="E530" s="19"/>
      <c r="F530" s="20"/>
      <c r="H530" s="22"/>
      <c r="I530" s="22"/>
      <c r="J530" s="22"/>
      <c r="K530" s="22"/>
      <c r="L530" s="23"/>
    </row>
    <row r="531" spans="3:12" s="16" customFormat="1" ht="11.25">
      <c r="C531" s="19"/>
      <c r="D531" s="19"/>
      <c r="E531" s="19"/>
      <c r="F531" s="20"/>
      <c r="H531" s="22"/>
      <c r="I531" s="22"/>
      <c r="J531" s="22"/>
      <c r="K531" s="22"/>
      <c r="L531" s="23"/>
    </row>
    <row r="532" spans="3:12" s="16" customFormat="1" ht="11.25">
      <c r="C532" s="19"/>
      <c r="D532" s="19"/>
      <c r="E532" s="19"/>
      <c r="F532" s="20"/>
      <c r="H532" s="22"/>
      <c r="I532" s="22"/>
      <c r="J532" s="22"/>
      <c r="K532" s="22"/>
      <c r="L532" s="23"/>
    </row>
    <row r="533" spans="3:12" s="16" customFormat="1" ht="11.25">
      <c r="C533" s="19"/>
      <c r="D533" s="19"/>
      <c r="E533" s="19"/>
      <c r="F533" s="20"/>
      <c r="H533" s="22"/>
      <c r="I533" s="22"/>
      <c r="J533" s="22"/>
      <c r="K533" s="22"/>
      <c r="L533" s="23"/>
    </row>
    <row r="534" spans="3:12" s="16" customFormat="1" ht="11.25">
      <c r="C534" s="19"/>
      <c r="D534" s="19"/>
      <c r="E534" s="19"/>
      <c r="F534" s="20"/>
      <c r="H534" s="22"/>
      <c r="I534" s="22"/>
      <c r="J534" s="22"/>
      <c r="K534" s="22"/>
      <c r="L534" s="23"/>
    </row>
    <row r="535" spans="3:12" s="16" customFormat="1" ht="11.25">
      <c r="C535" s="19"/>
      <c r="D535" s="19"/>
      <c r="E535" s="19"/>
      <c r="F535" s="20"/>
      <c r="H535" s="22"/>
      <c r="I535" s="22"/>
      <c r="J535" s="22"/>
      <c r="K535" s="22"/>
      <c r="L535" s="23"/>
    </row>
    <row r="536" spans="3:12" s="16" customFormat="1" ht="11.25">
      <c r="C536" s="19"/>
      <c r="D536" s="19"/>
      <c r="E536" s="19"/>
      <c r="F536" s="20"/>
      <c r="H536" s="22"/>
      <c r="I536" s="22"/>
      <c r="J536" s="22"/>
      <c r="K536" s="22"/>
      <c r="L536" s="23"/>
    </row>
    <row r="537" spans="3:12" s="16" customFormat="1" ht="11.25">
      <c r="C537" s="19"/>
      <c r="D537" s="19"/>
      <c r="E537" s="19"/>
      <c r="F537" s="20"/>
      <c r="H537" s="22"/>
      <c r="I537" s="22"/>
      <c r="J537" s="22"/>
      <c r="K537" s="22"/>
      <c r="L537" s="23"/>
    </row>
    <row r="538" spans="3:12" s="16" customFormat="1" ht="11.25">
      <c r="C538" s="19"/>
      <c r="D538" s="19"/>
      <c r="E538" s="19"/>
      <c r="F538" s="20"/>
      <c r="H538" s="22"/>
      <c r="I538" s="22"/>
      <c r="J538" s="22"/>
      <c r="K538" s="22"/>
      <c r="L538" s="23"/>
    </row>
    <row r="539" spans="3:12" s="16" customFormat="1" ht="11.25">
      <c r="C539" s="19"/>
      <c r="D539" s="19"/>
      <c r="E539" s="19"/>
      <c r="F539" s="20"/>
      <c r="H539" s="22"/>
      <c r="I539" s="22"/>
      <c r="J539" s="22"/>
      <c r="K539" s="22"/>
      <c r="L539" s="23"/>
    </row>
    <row r="540" spans="3:12" s="16" customFormat="1" ht="11.25">
      <c r="C540" s="19"/>
      <c r="D540" s="19"/>
      <c r="E540" s="19"/>
      <c r="F540" s="20"/>
      <c r="H540" s="22"/>
      <c r="I540" s="22"/>
      <c r="J540" s="22"/>
      <c r="K540" s="22"/>
      <c r="L540" s="23"/>
    </row>
    <row r="541" spans="3:12" s="16" customFormat="1" ht="11.25">
      <c r="C541" s="19"/>
      <c r="D541" s="19"/>
      <c r="E541" s="19"/>
      <c r="F541" s="20"/>
      <c r="H541" s="22"/>
      <c r="I541" s="22"/>
      <c r="J541" s="22"/>
      <c r="K541" s="22"/>
      <c r="L541" s="23"/>
    </row>
    <row r="542" spans="3:12" s="16" customFormat="1" ht="11.25">
      <c r="C542" s="19"/>
      <c r="D542" s="19"/>
      <c r="E542" s="19"/>
      <c r="F542" s="20"/>
      <c r="H542" s="22"/>
      <c r="I542" s="22"/>
      <c r="J542" s="22"/>
      <c r="K542" s="22"/>
      <c r="L542" s="23"/>
    </row>
    <row r="543" spans="3:12" s="16" customFormat="1" ht="11.25">
      <c r="C543" s="19"/>
      <c r="D543" s="19"/>
      <c r="E543" s="19"/>
      <c r="F543" s="20"/>
      <c r="H543" s="22"/>
      <c r="I543" s="22"/>
      <c r="J543" s="22"/>
      <c r="K543" s="22"/>
      <c r="L543" s="23"/>
    </row>
    <row r="544" spans="3:12" s="16" customFormat="1" ht="11.25">
      <c r="C544" s="19"/>
      <c r="D544" s="19"/>
      <c r="E544" s="19"/>
      <c r="F544" s="20"/>
      <c r="H544" s="22"/>
      <c r="I544" s="22"/>
      <c r="J544" s="22"/>
      <c r="K544" s="22"/>
      <c r="L544" s="23"/>
    </row>
    <row r="545" spans="3:12" s="16" customFormat="1" ht="11.25">
      <c r="C545" s="19"/>
      <c r="D545" s="19"/>
      <c r="E545" s="19"/>
      <c r="F545" s="20"/>
      <c r="H545" s="22"/>
      <c r="I545" s="22"/>
      <c r="J545" s="22"/>
      <c r="K545" s="22"/>
      <c r="L545" s="23"/>
    </row>
    <row r="546" spans="3:12" s="16" customFormat="1" ht="11.25">
      <c r="C546" s="19"/>
      <c r="D546" s="19"/>
      <c r="E546" s="19"/>
      <c r="F546" s="20"/>
      <c r="H546" s="22"/>
      <c r="I546" s="22"/>
      <c r="J546" s="22"/>
      <c r="K546" s="22"/>
      <c r="L546" s="23"/>
    </row>
    <row r="547" spans="3:12" s="16" customFormat="1" ht="11.25">
      <c r="C547" s="19"/>
      <c r="D547" s="19"/>
      <c r="E547" s="19"/>
      <c r="F547" s="20"/>
      <c r="H547" s="22"/>
      <c r="I547" s="22"/>
      <c r="J547" s="22"/>
      <c r="K547" s="22"/>
      <c r="L547" s="23"/>
    </row>
    <row r="548" spans="3:12" s="16" customFormat="1" ht="11.25">
      <c r="C548" s="19"/>
      <c r="D548" s="19"/>
      <c r="E548" s="19"/>
      <c r="F548" s="20"/>
      <c r="H548" s="22"/>
      <c r="I548" s="22"/>
      <c r="J548" s="22"/>
      <c r="K548" s="22"/>
      <c r="L548" s="23"/>
    </row>
    <row r="549" spans="3:12" s="16" customFormat="1" ht="11.25">
      <c r="C549" s="19"/>
      <c r="D549" s="19"/>
      <c r="E549" s="19"/>
      <c r="F549" s="20"/>
      <c r="H549" s="22"/>
      <c r="I549" s="22"/>
      <c r="J549" s="22"/>
      <c r="K549" s="22"/>
      <c r="L549" s="23"/>
    </row>
    <row r="550" spans="3:12" s="16" customFormat="1" ht="11.25">
      <c r="C550" s="19"/>
      <c r="D550" s="19"/>
      <c r="E550" s="19"/>
      <c r="F550" s="20"/>
      <c r="H550" s="22"/>
      <c r="I550" s="22"/>
      <c r="J550" s="22"/>
      <c r="K550" s="22"/>
      <c r="L550" s="23"/>
    </row>
    <row r="551" spans="3:12" s="16" customFormat="1" ht="11.25">
      <c r="C551" s="19"/>
      <c r="D551" s="19"/>
      <c r="E551" s="19"/>
      <c r="F551" s="20"/>
      <c r="H551" s="22"/>
      <c r="I551" s="22"/>
      <c r="J551" s="22"/>
      <c r="K551" s="22"/>
      <c r="L551" s="23"/>
    </row>
    <row r="552" spans="3:12" s="16" customFormat="1" ht="11.25">
      <c r="C552" s="19"/>
      <c r="D552" s="19"/>
      <c r="E552" s="19"/>
      <c r="F552" s="20"/>
      <c r="H552" s="22"/>
      <c r="I552" s="22"/>
      <c r="J552" s="22"/>
      <c r="K552" s="22"/>
      <c r="L552" s="23"/>
    </row>
    <row r="553" spans="3:12" s="16" customFormat="1" ht="11.25">
      <c r="C553" s="19"/>
      <c r="D553" s="19"/>
      <c r="E553" s="19"/>
      <c r="F553" s="20"/>
      <c r="H553" s="22"/>
      <c r="I553" s="22"/>
      <c r="J553" s="22"/>
      <c r="K553" s="22"/>
      <c r="L553" s="23"/>
    </row>
    <row r="554" spans="3:12" s="16" customFormat="1" ht="11.25">
      <c r="C554" s="19"/>
      <c r="D554" s="19"/>
      <c r="E554" s="19"/>
      <c r="F554" s="20"/>
      <c r="H554" s="22"/>
      <c r="I554" s="22"/>
      <c r="J554" s="22"/>
      <c r="K554" s="22"/>
      <c r="L554" s="23"/>
    </row>
    <row r="555" spans="3:12" s="16" customFormat="1" ht="11.25">
      <c r="C555" s="19"/>
      <c r="D555" s="19"/>
      <c r="E555" s="19"/>
      <c r="F555" s="20"/>
      <c r="H555" s="22"/>
      <c r="I555" s="22"/>
      <c r="J555" s="22"/>
      <c r="K555" s="22"/>
      <c r="L555" s="23"/>
    </row>
    <row r="556" spans="3:12" s="16" customFormat="1" ht="11.25">
      <c r="C556" s="19"/>
      <c r="D556" s="19"/>
      <c r="E556" s="19"/>
      <c r="F556" s="20"/>
      <c r="H556" s="22"/>
      <c r="I556" s="22"/>
      <c r="J556" s="22"/>
      <c r="K556" s="22"/>
      <c r="L556" s="23"/>
    </row>
    <row r="557" spans="3:12" s="16" customFormat="1" ht="11.25">
      <c r="C557" s="19"/>
      <c r="D557" s="19"/>
      <c r="E557" s="19"/>
      <c r="F557" s="20"/>
      <c r="H557" s="22"/>
      <c r="I557" s="22"/>
      <c r="J557" s="22"/>
      <c r="K557" s="22"/>
      <c r="L557" s="23"/>
    </row>
    <row r="558" spans="3:12" s="16" customFormat="1" ht="11.25">
      <c r="C558" s="19"/>
      <c r="D558" s="19"/>
      <c r="E558" s="19"/>
      <c r="F558" s="20"/>
      <c r="H558" s="22"/>
      <c r="I558" s="22"/>
      <c r="J558" s="22"/>
      <c r="K558" s="22"/>
      <c r="L558" s="23"/>
    </row>
    <row r="559" spans="3:12" s="16" customFormat="1" ht="11.25">
      <c r="C559" s="19"/>
      <c r="D559" s="19"/>
      <c r="E559" s="19"/>
      <c r="F559" s="20"/>
      <c r="H559" s="22"/>
      <c r="I559" s="22"/>
      <c r="J559" s="22"/>
      <c r="K559" s="22"/>
      <c r="L559" s="23"/>
    </row>
    <row r="560" spans="3:12" s="16" customFormat="1" ht="11.25">
      <c r="C560" s="19"/>
      <c r="D560" s="19"/>
      <c r="E560" s="19"/>
      <c r="F560" s="20"/>
      <c r="H560" s="22"/>
      <c r="I560" s="22"/>
      <c r="J560" s="22"/>
      <c r="K560" s="22"/>
      <c r="L560" s="23"/>
    </row>
    <row r="561" spans="3:12" s="16" customFormat="1" ht="11.25">
      <c r="C561" s="19"/>
      <c r="D561" s="19"/>
      <c r="E561" s="19"/>
      <c r="F561" s="20"/>
      <c r="H561" s="22"/>
      <c r="I561" s="22"/>
      <c r="J561" s="22"/>
      <c r="K561" s="22"/>
      <c r="L561" s="23"/>
    </row>
    <row r="562" spans="3:12" s="16" customFormat="1" ht="11.25">
      <c r="C562" s="19"/>
      <c r="D562" s="19"/>
      <c r="E562" s="19"/>
      <c r="F562" s="20"/>
      <c r="H562" s="22"/>
      <c r="I562" s="22"/>
      <c r="J562" s="22"/>
      <c r="K562" s="22"/>
      <c r="L562" s="23"/>
    </row>
    <row r="563" spans="3:12" s="16" customFormat="1" ht="11.25">
      <c r="C563" s="19"/>
      <c r="D563" s="19"/>
      <c r="E563" s="19"/>
      <c r="F563" s="20"/>
      <c r="H563" s="22"/>
      <c r="I563" s="22"/>
      <c r="J563" s="22"/>
      <c r="K563" s="22"/>
      <c r="L563" s="23"/>
    </row>
    <row r="564" spans="3:12" s="16" customFormat="1" ht="11.25">
      <c r="C564" s="19"/>
      <c r="D564" s="19"/>
      <c r="E564" s="19"/>
      <c r="F564" s="20"/>
      <c r="H564" s="22"/>
      <c r="I564" s="22"/>
      <c r="J564" s="22"/>
      <c r="K564" s="22"/>
      <c r="L564" s="23"/>
    </row>
    <row r="565" spans="3:12" s="16" customFormat="1" ht="11.25">
      <c r="C565" s="19"/>
      <c r="D565" s="19"/>
      <c r="E565" s="19"/>
      <c r="F565" s="20"/>
      <c r="H565" s="22"/>
      <c r="I565" s="22"/>
      <c r="J565" s="22"/>
      <c r="K565" s="22"/>
      <c r="L565" s="23"/>
    </row>
    <row r="566" spans="3:12" s="16" customFormat="1" ht="11.25">
      <c r="C566" s="19"/>
      <c r="D566" s="19"/>
      <c r="E566" s="19"/>
      <c r="F566" s="20"/>
      <c r="H566" s="22"/>
      <c r="I566" s="22"/>
      <c r="J566" s="22"/>
      <c r="K566" s="22"/>
      <c r="L566" s="23"/>
    </row>
    <row r="567" spans="3:12" s="16" customFormat="1" ht="11.25">
      <c r="C567" s="19"/>
      <c r="D567" s="19"/>
      <c r="E567" s="19"/>
      <c r="F567" s="20"/>
      <c r="H567" s="22"/>
      <c r="I567" s="22"/>
      <c r="J567" s="22"/>
      <c r="K567" s="22"/>
      <c r="L567" s="23"/>
    </row>
    <row r="568" spans="3:12" s="16" customFormat="1" ht="11.25">
      <c r="C568" s="19"/>
      <c r="D568" s="19"/>
      <c r="E568" s="19"/>
      <c r="F568" s="20"/>
      <c r="H568" s="22"/>
      <c r="I568" s="22"/>
      <c r="J568" s="22"/>
      <c r="K568" s="22"/>
      <c r="L568" s="23"/>
    </row>
    <row r="569" spans="3:12" s="16" customFormat="1" ht="11.25">
      <c r="C569" s="19"/>
      <c r="D569" s="19"/>
      <c r="E569" s="19"/>
      <c r="F569" s="20"/>
      <c r="H569" s="22"/>
      <c r="I569" s="22"/>
      <c r="J569" s="22"/>
      <c r="K569" s="22"/>
      <c r="L569" s="23"/>
    </row>
    <row r="570" spans="3:12" s="16" customFormat="1" ht="11.25">
      <c r="C570" s="19"/>
      <c r="D570" s="19"/>
      <c r="E570" s="19"/>
      <c r="F570" s="20"/>
      <c r="H570" s="22"/>
      <c r="I570" s="22"/>
      <c r="J570" s="22"/>
      <c r="K570" s="22"/>
      <c r="L570" s="23"/>
    </row>
    <row r="571" spans="3:12" s="16" customFormat="1" ht="11.25">
      <c r="C571" s="19"/>
      <c r="D571" s="19"/>
      <c r="E571" s="19"/>
      <c r="F571" s="20"/>
      <c r="H571" s="22"/>
      <c r="I571" s="22"/>
      <c r="J571" s="22"/>
      <c r="K571" s="22"/>
      <c r="L571" s="23"/>
    </row>
    <row r="572" spans="3:12" s="16" customFormat="1" ht="11.25">
      <c r="C572" s="19"/>
      <c r="D572" s="19"/>
      <c r="E572" s="19"/>
      <c r="F572" s="20"/>
      <c r="H572" s="22"/>
      <c r="I572" s="22"/>
      <c r="J572" s="22"/>
      <c r="K572" s="22"/>
      <c r="L572" s="23"/>
    </row>
    <row r="573" spans="3:12" s="16" customFormat="1" ht="11.25">
      <c r="C573" s="19"/>
      <c r="D573" s="19"/>
      <c r="E573" s="19"/>
      <c r="F573" s="20"/>
      <c r="H573" s="22"/>
      <c r="I573" s="22"/>
      <c r="J573" s="22"/>
      <c r="K573" s="22"/>
      <c r="L573" s="23"/>
    </row>
    <row r="574" spans="3:12" s="16" customFormat="1" ht="11.25">
      <c r="C574" s="19"/>
      <c r="D574" s="19"/>
      <c r="E574" s="19"/>
      <c r="F574" s="20"/>
      <c r="H574" s="22"/>
      <c r="I574" s="22"/>
      <c r="J574" s="22"/>
      <c r="K574" s="22"/>
      <c r="L574" s="23"/>
    </row>
    <row r="575" spans="3:12" s="16" customFormat="1" ht="11.25">
      <c r="C575" s="19"/>
      <c r="D575" s="19"/>
      <c r="E575" s="19"/>
      <c r="F575" s="20"/>
      <c r="H575" s="22"/>
      <c r="I575" s="22"/>
      <c r="J575" s="22"/>
      <c r="K575" s="22"/>
      <c r="L575" s="23"/>
    </row>
    <row r="576" spans="3:12" s="16" customFormat="1" ht="11.25">
      <c r="C576" s="19"/>
      <c r="D576" s="19"/>
      <c r="E576" s="19"/>
      <c r="F576" s="20"/>
      <c r="H576" s="22"/>
      <c r="I576" s="22"/>
      <c r="J576" s="22"/>
      <c r="K576" s="22"/>
      <c r="L576" s="23"/>
    </row>
    <row r="577" spans="3:12" s="16" customFormat="1" ht="11.25">
      <c r="C577" s="19"/>
      <c r="D577" s="19"/>
      <c r="E577" s="19"/>
      <c r="F577" s="20"/>
      <c r="H577" s="22"/>
      <c r="I577" s="22"/>
      <c r="J577" s="22"/>
      <c r="K577" s="22"/>
      <c r="L577" s="23"/>
    </row>
    <row r="578" spans="3:12" s="16" customFormat="1" ht="11.25">
      <c r="C578" s="19"/>
      <c r="D578" s="19"/>
      <c r="E578" s="19"/>
      <c r="F578" s="20"/>
      <c r="H578" s="22"/>
      <c r="I578" s="22"/>
      <c r="J578" s="22"/>
      <c r="K578" s="22"/>
      <c r="L578" s="23"/>
    </row>
    <row r="579" spans="3:12" s="16" customFormat="1" ht="11.25">
      <c r="C579" s="19"/>
      <c r="D579" s="19"/>
      <c r="E579" s="19"/>
      <c r="F579" s="20"/>
      <c r="H579" s="22"/>
      <c r="I579" s="22"/>
      <c r="J579" s="22"/>
      <c r="K579" s="22"/>
      <c r="L579" s="23"/>
    </row>
    <row r="580" spans="3:12" s="16" customFormat="1" ht="11.25">
      <c r="C580" s="19"/>
      <c r="D580" s="19"/>
      <c r="E580" s="19"/>
      <c r="F580" s="20"/>
      <c r="H580" s="22"/>
      <c r="I580" s="22"/>
      <c r="J580" s="22"/>
      <c r="K580" s="22"/>
      <c r="L580" s="23"/>
    </row>
    <row r="581" spans="3:12" s="16" customFormat="1" ht="11.25">
      <c r="C581" s="19"/>
      <c r="D581" s="19"/>
      <c r="E581" s="19"/>
      <c r="F581" s="20"/>
      <c r="H581" s="22"/>
      <c r="I581" s="22"/>
      <c r="J581" s="22"/>
      <c r="K581" s="22"/>
      <c r="L581" s="23"/>
    </row>
    <row r="582" spans="3:12" s="16" customFormat="1" ht="11.25">
      <c r="C582" s="19"/>
      <c r="D582" s="19"/>
      <c r="E582" s="19"/>
      <c r="F582" s="20"/>
      <c r="H582" s="22"/>
      <c r="I582" s="22"/>
      <c r="J582" s="22"/>
      <c r="K582" s="22"/>
      <c r="L582" s="23"/>
    </row>
    <row r="583" spans="3:12" s="16" customFormat="1" ht="11.25">
      <c r="C583" s="19"/>
      <c r="D583" s="19"/>
      <c r="E583" s="19"/>
      <c r="F583" s="20"/>
      <c r="H583" s="22"/>
      <c r="I583" s="22"/>
      <c r="J583" s="22"/>
      <c r="K583" s="22"/>
      <c r="L583" s="23"/>
    </row>
    <row r="584" spans="3:12" s="16" customFormat="1" ht="11.25">
      <c r="C584" s="19"/>
      <c r="D584" s="19"/>
      <c r="E584" s="19"/>
      <c r="F584" s="20"/>
      <c r="H584" s="22"/>
      <c r="I584" s="22"/>
      <c r="J584" s="22"/>
      <c r="K584" s="22"/>
      <c r="L584" s="23"/>
    </row>
    <row r="585" spans="3:12" s="16" customFormat="1" ht="11.25">
      <c r="C585" s="19"/>
      <c r="D585" s="19"/>
      <c r="E585" s="19"/>
      <c r="F585" s="20"/>
      <c r="H585" s="22"/>
      <c r="I585" s="22"/>
      <c r="J585" s="22"/>
      <c r="K585" s="22"/>
      <c r="L585" s="23"/>
    </row>
    <row r="586" spans="3:12" s="16" customFormat="1" ht="11.25">
      <c r="C586" s="19"/>
      <c r="D586" s="19"/>
      <c r="E586" s="19"/>
      <c r="F586" s="20"/>
      <c r="H586" s="22"/>
      <c r="I586" s="22"/>
      <c r="J586" s="22"/>
      <c r="K586" s="22"/>
      <c r="L586" s="23"/>
    </row>
    <row r="587" spans="3:12" s="16" customFormat="1" ht="11.25">
      <c r="C587" s="19"/>
      <c r="D587" s="19"/>
      <c r="E587" s="19"/>
      <c r="F587" s="20"/>
      <c r="H587" s="22"/>
      <c r="I587" s="22"/>
      <c r="J587" s="22"/>
      <c r="K587" s="22"/>
      <c r="L587" s="23"/>
    </row>
    <row r="588" spans="3:12" s="16" customFormat="1" ht="11.25">
      <c r="C588" s="19"/>
      <c r="D588" s="19"/>
      <c r="E588" s="19"/>
      <c r="F588" s="20"/>
      <c r="H588" s="22"/>
      <c r="I588" s="22"/>
      <c r="J588" s="22"/>
      <c r="K588" s="22"/>
      <c r="L588" s="23"/>
    </row>
    <row r="589" spans="3:12" s="16" customFormat="1" ht="11.25">
      <c r="C589" s="19"/>
      <c r="D589" s="19"/>
      <c r="E589" s="19"/>
      <c r="F589" s="20"/>
      <c r="H589" s="22"/>
      <c r="I589" s="22"/>
      <c r="J589" s="22"/>
      <c r="K589" s="22"/>
      <c r="L589" s="23"/>
    </row>
    <row r="590" spans="3:12" s="16" customFormat="1" ht="11.25">
      <c r="C590" s="19"/>
      <c r="D590" s="19"/>
      <c r="E590" s="19"/>
      <c r="F590" s="20"/>
      <c r="H590" s="22"/>
      <c r="I590" s="22"/>
      <c r="J590" s="22"/>
      <c r="K590" s="22"/>
      <c r="L590" s="23"/>
    </row>
    <row r="591" spans="3:12" s="16" customFormat="1" ht="11.25">
      <c r="C591" s="19"/>
      <c r="D591" s="19"/>
      <c r="E591" s="19"/>
      <c r="F591" s="20"/>
      <c r="H591" s="22"/>
      <c r="I591" s="22"/>
      <c r="J591" s="22"/>
      <c r="K591" s="22"/>
      <c r="L591" s="23"/>
    </row>
    <row r="592" spans="3:12" s="16" customFormat="1" ht="11.25">
      <c r="C592" s="19"/>
      <c r="D592" s="19"/>
      <c r="E592" s="19"/>
      <c r="F592" s="20"/>
      <c r="H592" s="22"/>
      <c r="I592" s="22"/>
      <c r="J592" s="22"/>
      <c r="K592" s="22"/>
      <c r="L592" s="23"/>
    </row>
    <row r="593" spans="3:12" s="16" customFormat="1" ht="11.25">
      <c r="C593" s="19"/>
      <c r="D593" s="19"/>
      <c r="E593" s="19"/>
      <c r="F593" s="20"/>
      <c r="H593" s="22"/>
      <c r="I593" s="22"/>
      <c r="J593" s="22"/>
      <c r="K593" s="22"/>
      <c r="L593" s="23"/>
    </row>
    <row r="594" spans="3:12" s="16" customFormat="1" ht="11.25">
      <c r="C594" s="19"/>
      <c r="D594" s="19"/>
      <c r="E594" s="19"/>
      <c r="F594" s="20"/>
      <c r="H594" s="22"/>
      <c r="I594" s="22"/>
      <c r="J594" s="22"/>
      <c r="K594" s="22"/>
      <c r="L594" s="23"/>
    </row>
    <row r="595" spans="3:12" s="16" customFormat="1" ht="11.25">
      <c r="C595" s="19"/>
      <c r="D595" s="19"/>
      <c r="E595" s="19"/>
      <c r="F595" s="20"/>
      <c r="H595" s="22"/>
      <c r="I595" s="22"/>
      <c r="J595" s="22"/>
      <c r="K595" s="22"/>
      <c r="L595" s="23"/>
    </row>
    <row r="596" spans="3:12" s="16" customFormat="1" ht="11.25">
      <c r="C596" s="19"/>
      <c r="D596" s="19"/>
      <c r="E596" s="19"/>
      <c r="F596" s="20"/>
      <c r="H596" s="22"/>
      <c r="I596" s="22"/>
      <c r="J596" s="22"/>
      <c r="K596" s="22"/>
      <c r="L596" s="23"/>
    </row>
    <row r="597" spans="3:12" s="16" customFormat="1" ht="11.25">
      <c r="C597" s="19"/>
      <c r="D597" s="19"/>
      <c r="E597" s="19"/>
      <c r="F597" s="20"/>
      <c r="H597" s="22"/>
      <c r="I597" s="22"/>
      <c r="J597" s="22"/>
      <c r="K597" s="22"/>
      <c r="L597" s="23"/>
    </row>
    <row r="598" spans="3:12" s="16" customFormat="1" ht="11.25">
      <c r="C598" s="19"/>
      <c r="D598" s="19"/>
      <c r="E598" s="19"/>
      <c r="F598" s="20"/>
      <c r="H598" s="22"/>
      <c r="I598" s="22"/>
      <c r="J598" s="22"/>
      <c r="K598" s="22"/>
      <c r="L598" s="23"/>
    </row>
    <row r="599" spans="3:12" s="16" customFormat="1" ht="11.25">
      <c r="C599" s="19"/>
      <c r="D599" s="19"/>
      <c r="E599" s="19"/>
      <c r="F599" s="20"/>
      <c r="H599" s="22"/>
      <c r="I599" s="22"/>
      <c r="J599" s="22"/>
      <c r="K599" s="22"/>
      <c r="L599" s="23"/>
    </row>
    <row r="600" spans="3:12" s="16" customFormat="1" ht="11.25">
      <c r="C600" s="19"/>
      <c r="D600" s="19"/>
      <c r="E600" s="19"/>
      <c r="F600" s="20"/>
      <c r="H600" s="22"/>
      <c r="I600" s="22"/>
      <c r="J600" s="22"/>
      <c r="K600" s="22"/>
      <c r="L600" s="23"/>
    </row>
    <row r="601" spans="3:12" s="16" customFormat="1" ht="11.25">
      <c r="C601" s="19"/>
      <c r="D601" s="19"/>
      <c r="E601" s="19"/>
      <c r="F601" s="20"/>
      <c r="H601" s="22"/>
      <c r="I601" s="22"/>
      <c r="J601" s="22"/>
      <c r="K601" s="22"/>
      <c r="L601" s="23"/>
    </row>
    <row r="602" spans="3:12" s="16" customFormat="1" ht="11.25">
      <c r="C602" s="19"/>
      <c r="D602" s="19"/>
      <c r="E602" s="19"/>
      <c r="F602" s="20"/>
      <c r="H602" s="22"/>
      <c r="I602" s="22"/>
      <c r="J602" s="22"/>
      <c r="K602" s="22"/>
      <c r="L602" s="23"/>
    </row>
    <row r="603" spans="3:12" s="16" customFormat="1" ht="11.25">
      <c r="C603" s="19"/>
      <c r="D603" s="19"/>
      <c r="E603" s="19"/>
      <c r="F603" s="20"/>
      <c r="H603" s="22"/>
      <c r="I603" s="22"/>
      <c r="J603" s="22"/>
      <c r="K603" s="22"/>
      <c r="L603" s="23"/>
    </row>
    <row r="604" spans="3:12" s="16" customFormat="1" ht="11.25">
      <c r="C604" s="19"/>
      <c r="D604" s="19"/>
      <c r="E604" s="19"/>
      <c r="F604" s="20"/>
      <c r="H604" s="22"/>
      <c r="I604" s="22"/>
      <c r="J604" s="22"/>
      <c r="K604" s="22"/>
      <c r="L604" s="23"/>
    </row>
    <row r="605" spans="3:12" s="16" customFormat="1" ht="11.25">
      <c r="C605" s="19"/>
      <c r="D605" s="19"/>
      <c r="E605" s="19"/>
      <c r="F605" s="20"/>
      <c r="H605" s="22"/>
      <c r="I605" s="22"/>
      <c r="J605" s="22"/>
      <c r="K605" s="22"/>
      <c r="L605" s="23"/>
    </row>
    <row r="606" spans="3:12" s="16" customFormat="1" ht="11.25">
      <c r="C606" s="19"/>
      <c r="D606" s="19"/>
      <c r="E606" s="19"/>
      <c r="F606" s="20"/>
      <c r="H606" s="22"/>
      <c r="I606" s="22"/>
      <c r="J606" s="22"/>
      <c r="K606" s="22"/>
      <c r="L606" s="23"/>
    </row>
    <row r="607" spans="3:12" s="16" customFormat="1" ht="11.25">
      <c r="C607" s="19"/>
      <c r="D607" s="19"/>
      <c r="E607" s="19"/>
      <c r="F607" s="20"/>
      <c r="H607" s="22"/>
      <c r="I607" s="22"/>
      <c r="J607" s="22"/>
      <c r="K607" s="22"/>
      <c r="L607" s="23"/>
    </row>
    <row r="608" spans="3:12" s="16" customFormat="1" ht="11.25">
      <c r="C608" s="19"/>
      <c r="D608" s="19"/>
      <c r="E608" s="19"/>
      <c r="F608" s="20"/>
      <c r="H608" s="22"/>
      <c r="I608" s="22"/>
      <c r="J608" s="22"/>
      <c r="K608" s="22"/>
      <c r="L608" s="23"/>
    </row>
    <row r="609" spans="3:12" s="16" customFormat="1" ht="11.25">
      <c r="C609" s="19"/>
      <c r="D609" s="19"/>
      <c r="E609" s="19"/>
      <c r="F609" s="20"/>
      <c r="H609" s="22"/>
      <c r="I609" s="22"/>
      <c r="J609" s="22"/>
      <c r="K609" s="22"/>
      <c r="L609" s="23"/>
    </row>
    <row r="610" spans="3:12" s="16" customFormat="1" ht="11.25">
      <c r="C610" s="19"/>
      <c r="D610" s="19"/>
      <c r="E610" s="19"/>
      <c r="F610" s="20"/>
      <c r="H610" s="22"/>
      <c r="I610" s="22"/>
      <c r="J610" s="22"/>
      <c r="K610" s="22"/>
      <c r="L610" s="23"/>
    </row>
    <row r="611" spans="3:12" s="16" customFormat="1" ht="11.25">
      <c r="C611" s="19"/>
      <c r="D611" s="19"/>
      <c r="E611" s="19"/>
      <c r="F611" s="20"/>
      <c r="H611" s="22"/>
      <c r="I611" s="22"/>
      <c r="J611" s="22"/>
      <c r="K611" s="22"/>
      <c r="L611" s="23"/>
    </row>
    <row r="612" spans="3:12" s="16" customFormat="1" ht="11.25">
      <c r="C612" s="19"/>
      <c r="D612" s="19"/>
      <c r="E612" s="19"/>
      <c r="F612" s="20"/>
      <c r="H612" s="22"/>
      <c r="I612" s="22"/>
      <c r="J612" s="22"/>
      <c r="K612" s="22"/>
      <c r="L612" s="23"/>
    </row>
    <row r="613" spans="3:12" s="16" customFormat="1" ht="11.25">
      <c r="C613" s="19"/>
      <c r="D613" s="19"/>
      <c r="E613" s="19"/>
      <c r="F613" s="20"/>
      <c r="H613" s="22"/>
      <c r="I613" s="22"/>
      <c r="J613" s="22"/>
      <c r="K613" s="22"/>
      <c r="L613" s="23"/>
    </row>
    <row r="614" spans="3:12" s="16" customFormat="1" ht="11.25">
      <c r="C614" s="19"/>
      <c r="D614" s="19"/>
      <c r="E614" s="19"/>
      <c r="F614" s="20"/>
      <c r="H614" s="22"/>
      <c r="I614" s="22"/>
      <c r="J614" s="22"/>
      <c r="K614" s="22"/>
      <c r="L614" s="23"/>
    </row>
    <row r="615" spans="3:12" s="16" customFormat="1" ht="11.25">
      <c r="C615" s="19"/>
      <c r="D615" s="19"/>
      <c r="E615" s="19"/>
      <c r="F615" s="20"/>
      <c r="H615" s="22"/>
      <c r="I615" s="22"/>
      <c r="J615" s="22"/>
      <c r="K615" s="22"/>
      <c r="L615" s="23"/>
    </row>
    <row r="616" spans="3:12" s="16" customFormat="1" ht="11.25">
      <c r="C616" s="19"/>
      <c r="D616" s="19"/>
      <c r="E616" s="19"/>
      <c r="F616" s="20"/>
      <c r="H616" s="22"/>
      <c r="I616" s="22"/>
      <c r="J616" s="22"/>
      <c r="K616" s="22"/>
      <c r="L616" s="23"/>
    </row>
    <row r="617" spans="3:12" s="16" customFormat="1" ht="11.25">
      <c r="C617" s="19"/>
      <c r="D617" s="19"/>
      <c r="E617" s="19"/>
      <c r="F617" s="20"/>
      <c r="H617" s="22"/>
      <c r="I617" s="22"/>
      <c r="J617" s="22"/>
      <c r="K617" s="22"/>
      <c r="L617" s="23"/>
    </row>
    <row r="618" spans="3:12" s="16" customFormat="1" ht="11.25">
      <c r="C618" s="19"/>
      <c r="D618" s="19"/>
      <c r="E618" s="19"/>
      <c r="F618" s="20"/>
      <c r="H618" s="22"/>
      <c r="I618" s="22"/>
      <c r="J618" s="22"/>
      <c r="K618" s="22"/>
      <c r="L618" s="23"/>
    </row>
    <row r="619" spans="3:12" s="16" customFormat="1" ht="11.25">
      <c r="C619" s="19"/>
      <c r="D619" s="19"/>
      <c r="E619" s="19"/>
      <c r="F619" s="20"/>
      <c r="H619" s="22"/>
      <c r="I619" s="22"/>
      <c r="J619" s="22"/>
      <c r="K619" s="22"/>
      <c r="L619" s="23"/>
    </row>
    <row r="620" spans="3:12" s="16" customFormat="1" ht="11.25">
      <c r="C620" s="19"/>
      <c r="D620" s="19"/>
      <c r="E620" s="19"/>
      <c r="F620" s="20"/>
      <c r="H620" s="22"/>
      <c r="I620" s="22"/>
      <c r="J620" s="22"/>
      <c r="K620" s="22"/>
      <c r="L620" s="23"/>
    </row>
    <row r="621" spans="3:12" s="16" customFormat="1" ht="11.25">
      <c r="C621" s="19"/>
      <c r="D621" s="19"/>
      <c r="E621" s="19"/>
      <c r="F621" s="20"/>
      <c r="H621" s="22"/>
      <c r="I621" s="22"/>
      <c r="J621" s="22"/>
      <c r="K621" s="22"/>
      <c r="L621" s="23"/>
    </row>
    <row r="622" spans="3:12" s="16" customFormat="1" ht="11.25">
      <c r="C622" s="19"/>
      <c r="D622" s="19"/>
      <c r="E622" s="19"/>
      <c r="F622" s="20"/>
      <c r="H622" s="22"/>
      <c r="I622" s="22"/>
      <c r="J622" s="22"/>
      <c r="K622" s="22"/>
      <c r="L622" s="23"/>
    </row>
    <row r="623" spans="3:12" s="16" customFormat="1" ht="11.25">
      <c r="C623" s="19"/>
      <c r="D623" s="19"/>
      <c r="E623" s="19"/>
      <c r="F623" s="20"/>
      <c r="H623" s="22"/>
      <c r="I623" s="22"/>
      <c r="J623" s="22"/>
      <c r="K623" s="22"/>
      <c r="L623" s="23"/>
    </row>
    <row r="624" spans="3:12" s="16" customFormat="1" ht="11.25">
      <c r="C624" s="19"/>
      <c r="D624" s="19"/>
      <c r="E624" s="19"/>
      <c r="F624" s="20"/>
      <c r="H624" s="22"/>
      <c r="I624" s="22"/>
      <c r="J624" s="22"/>
      <c r="K624" s="22"/>
      <c r="L624" s="23"/>
    </row>
    <row r="625" spans="3:12" s="16" customFormat="1" ht="11.25">
      <c r="C625" s="19"/>
      <c r="D625" s="19"/>
      <c r="E625" s="19"/>
      <c r="F625" s="20"/>
      <c r="H625" s="22"/>
      <c r="I625" s="22"/>
      <c r="J625" s="22"/>
      <c r="K625" s="22"/>
      <c r="L625" s="23"/>
    </row>
    <row r="626" spans="3:12" s="16" customFormat="1" ht="11.25">
      <c r="C626" s="19"/>
      <c r="D626" s="19"/>
      <c r="E626" s="19"/>
      <c r="F626" s="20"/>
      <c r="H626" s="22"/>
      <c r="I626" s="22"/>
      <c r="J626" s="22"/>
      <c r="K626" s="22"/>
      <c r="L626" s="23"/>
    </row>
    <row r="627" spans="3:12" s="16" customFormat="1" ht="11.25">
      <c r="C627" s="19"/>
      <c r="D627" s="19"/>
      <c r="E627" s="19"/>
      <c r="F627" s="20"/>
      <c r="H627" s="22"/>
      <c r="I627" s="22"/>
      <c r="J627" s="22"/>
      <c r="K627" s="22"/>
      <c r="L627" s="23"/>
    </row>
    <row r="628" spans="3:12" s="16" customFormat="1" ht="11.25">
      <c r="C628" s="19"/>
      <c r="D628" s="19"/>
      <c r="E628" s="19"/>
      <c r="F628" s="20"/>
      <c r="H628" s="22"/>
      <c r="I628" s="22"/>
      <c r="J628" s="22"/>
      <c r="K628" s="22"/>
      <c r="L628" s="23"/>
    </row>
    <row r="629" spans="3:12" s="16" customFormat="1" ht="11.25">
      <c r="C629" s="19"/>
      <c r="D629" s="19"/>
      <c r="E629" s="19"/>
      <c r="F629" s="20"/>
      <c r="H629" s="22"/>
      <c r="I629" s="22"/>
      <c r="J629" s="22"/>
      <c r="K629" s="22"/>
      <c r="L629" s="23"/>
    </row>
    <row r="630" spans="3:12" s="16" customFormat="1" ht="11.25">
      <c r="C630" s="19"/>
      <c r="D630" s="19"/>
      <c r="E630" s="19"/>
      <c r="F630" s="20"/>
      <c r="H630" s="22"/>
      <c r="I630" s="22"/>
      <c r="J630" s="22"/>
      <c r="K630" s="22"/>
      <c r="L630" s="23"/>
    </row>
    <row r="631" spans="3:12" s="16" customFormat="1" ht="11.25">
      <c r="C631" s="19"/>
      <c r="D631" s="19"/>
      <c r="E631" s="19"/>
      <c r="F631" s="20"/>
      <c r="H631" s="22"/>
      <c r="I631" s="22"/>
      <c r="J631" s="22"/>
      <c r="K631" s="22"/>
      <c r="L631" s="23"/>
    </row>
    <row r="632" spans="3:12" s="16" customFormat="1" ht="11.25">
      <c r="C632" s="19"/>
      <c r="D632" s="19"/>
      <c r="E632" s="19"/>
      <c r="F632" s="20"/>
      <c r="H632" s="22"/>
      <c r="I632" s="22"/>
      <c r="J632" s="22"/>
      <c r="K632" s="22"/>
      <c r="L632" s="23"/>
    </row>
    <row r="633" spans="3:12" s="16" customFormat="1" ht="11.25">
      <c r="C633" s="19"/>
      <c r="D633" s="19"/>
      <c r="E633" s="19"/>
      <c r="F633" s="20"/>
      <c r="H633" s="22"/>
      <c r="I633" s="22"/>
      <c r="J633" s="22"/>
      <c r="K633" s="22"/>
      <c r="L633" s="23"/>
    </row>
    <row r="634" spans="3:12" s="16" customFormat="1" ht="11.25">
      <c r="C634" s="19"/>
      <c r="D634" s="19"/>
      <c r="E634" s="19"/>
      <c r="F634" s="20"/>
      <c r="H634" s="22"/>
      <c r="I634" s="22"/>
      <c r="J634" s="22"/>
      <c r="K634" s="22"/>
      <c r="L634" s="23"/>
    </row>
    <row r="635" spans="3:12" s="16" customFormat="1" ht="11.25">
      <c r="C635" s="19"/>
      <c r="D635" s="19"/>
      <c r="E635" s="19"/>
      <c r="F635" s="20"/>
      <c r="H635" s="22"/>
      <c r="I635" s="22"/>
      <c r="J635" s="22"/>
      <c r="K635" s="22"/>
      <c r="L635" s="23"/>
    </row>
    <row r="636" spans="3:12" s="16" customFormat="1" ht="11.25">
      <c r="C636" s="19"/>
      <c r="D636" s="19"/>
      <c r="E636" s="19"/>
      <c r="F636" s="20"/>
      <c r="H636" s="22"/>
      <c r="I636" s="22"/>
      <c r="J636" s="22"/>
      <c r="K636" s="22"/>
      <c r="L636" s="23"/>
    </row>
    <row r="637" spans="3:12" s="16" customFormat="1" ht="11.25">
      <c r="C637" s="19"/>
      <c r="D637" s="19"/>
      <c r="E637" s="19"/>
      <c r="F637" s="20"/>
      <c r="H637" s="22"/>
      <c r="I637" s="22"/>
      <c r="J637" s="22"/>
      <c r="K637" s="22"/>
      <c r="L637" s="23"/>
    </row>
    <row r="638" spans="3:12" s="16" customFormat="1" ht="11.25">
      <c r="C638" s="19"/>
      <c r="D638" s="19"/>
      <c r="E638" s="19"/>
      <c r="F638" s="20"/>
      <c r="H638" s="22"/>
      <c r="I638" s="22"/>
      <c r="J638" s="22"/>
      <c r="K638" s="22"/>
      <c r="L638" s="23"/>
    </row>
    <row r="639" spans="3:12" s="16" customFormat="1" ht="11.25">
      <c r="C639" s="19"/>
      <c r="D639" s="19"/>
      <c r="E639" s="19"/>
      <c r="F639" s="20"/>
      <c r="H639" s="22"/>
      <c r="I639" s="22"/>
      <c r="J639" s="22"/>
      <c r="K639" s="22"/>
      <c r="L639" s="23"/>
    </row>
    <row r="640" spans="3:12" s="16" customFormat="1" ht="11.25">
      <c r="C640" s="19"/>
      <c r="D640" s="19"/>
      <c r="E640" s="19"/>
      <c r="F640" s="20"/>
      <c r="H640" s="22"/>
      <c r="I640" s="22"/>
      <c r="J640" s="22"/>
      <c r="K640" s="22"/>
      <c r="L640" s="23"/>
    </row>
    <row r="641" spans="3:12" s="16" customFormat="1" ht="11.25">
      <c r="C641" s="19"/>
      <c r="D641" s="19"/>
      <c r="E641" s="19"/>
      <c r="F641" s="20"/>
      <c r="H641" s="22"/>
      <c r="I641" s="22"/>
      <c r="J641" s="22"/>
      <c r="K641" s="22"/>
      <c r="L641" s="23"/>
    </row>
    <row r="642" spans="3:12" s="16" customFormat="1" ht="11.25">
      <c r="C642" s="19"/>
      <c r="D642" s="19"/>
      <c r="E642" s="19"/>
      <c r="F642" s="20"/>
      <c r="H642" s="22"/>
      <c r="I642" s="22"/>
      <c r="J642" s="22"/>
      <c r="K642" s="22"/>
      <c r="L642" s="23"/>
    </row>
    <row r="643" spans="3:12" s="16" customFormat="1" ht="11.25">
      <c r="C643" s="19"/>
      <c r="D643" s="19"/>
      <c r="E643" s="19"/>
      <c r="F643" s="20"/>
      <c r="H643" s="22"/>
      <c r="I643" s="22"/>
      <c r="J643" s="22"/>
      <c r="K643" s="22"/>
      <c r="L643" s="23"/>
    </row>
    <row r="644" spans="3:12" s="16" customFormat="1" ht="11.25">
      <c r="C644" s="19"/>
      <c r="D644" s="19"/>
      <c r="E644" s="19"/>
      <c r="F644" s="20"/>
      <c r="H644" s="22"/>
      <c r="I644" s="22"/>
      <c r="J644" s="22"/>
      <c r="K644" s="22"/>
      <c r="L644" s="23"/>
    </row>
    <row r="645" spans="3:12" s="16" customFormat="1" ht="11.25">
      <c r="C645" s="19"/>
      <c r="D645" s="19"/>
      <c r="E645" s="19"/>
      <c r="F645" s="20"/>
      <c r="H645" s="22"/>
      <c r="I645" s="22"/>
      <c r="J645" s="22"/>
      <c r="K645" s="22"/>
      <c r="L645" s="23"/>
    </row>
    <row r="646" spans="3:12" s="16" customFormat="1" ht="11.25">
      <c r="C646" s="19"/>
      <c r="D646" s="19"/>
      <c r="E646" s="19"/>
      <c r="F646" s="20"/>
      <c r="H646" s="22"/>
      <c r="I646" s="22"/>
      <c r="J646" s="22"/>
      <c r="K646" s="22"/>
      <c r="L646" s="23"/>
    </row>
    <row r="647" spans="3:12" s="16" customFormat="1" ht="11.25">
      <c r="C647" s="19"/>
      <c r="D647" s="19"/>
      <c r="E647" s="19"/>
      <c r="F647" s="20"/>
      <c r="H647" s="22"/>
      <c r="I647" s="22"/>
      <c r="J647" s="22"/>
      <c r="K647" s="22"/>
      <c r="L647" s="23"/>
    </row>
    <row r="648" spans="3:12" s="16" customFormat="1" ht="11.25">
      <c r="C648" s="19"/>
      <c r="D648" s="19"/>
      <c r="E648" s="19"/>
      <c r="F648" s="20"/>
      <c r="H648" s="22"/>
      <c r="I648" s="22"/>
      <c r="J648" s="22"/>
      <c r="K648" s="22"/>
      <c r="L648" s="23"/>
    </row>
    <row r="649" spans="3:12" s="16" customFormat="1" ht="11.25">
      <c r="C649" s="19"/>
      <c r="D649" s="19"/>
      <c r="E649" s="19"/>
      <c r="F649" s="20"/>
      <c r="H649" s="22"/>
      <c r="I649" s="22"/>
      <c r="J649" s="22"/>
      <c r="K649" s="22"/>
      <c r="L649" s="23"/>
    </row>
    <row r="650" spans="3:12" s="16" customFormat="1" ht="11.25">
      <c r="C650" s="19"/>
      <c r="D650" s="19"/>
      <c r="E650" s="19"/>
      <c r="F650" s="20"/>
      <c r="H650" s="22"/>
      <c r="I650" s="22"/>
      <c r="J650" s="22"/>
      <c r="K650" s="22"/>
      <c r="L650" s="23"/>
    </row>
    <row r="651" spans="3:12" s="16" customFormat="1" ht="11.25">
      <c r="C651" s="19"/>
      <c r="D651" s="19"/>
      <c r="E651" s="19"/>
      <c r="F651" s="20"/>
      <c r="H651" s="22"/>
      <c r="I651" s="22"/>
      <c r="J651" s="22"/>
      <c r="K651" s="22"/>
      <c r="L651" s="23"/>
    </row>
    <row r="652" spans="3:12" s="16" customFormat="1" ht="11.25">
      <c r="C652" s="19"/>
      <c r="D652" s="19"/>
      <c r="E652" s="19"/>
      <c r="F652" s="20"/>
      <c r="H652" s="22"/>
      <c r="I652" s="22"/>
      <c r="J652" s="22"/>
      <c r="K652" s="22"/>
      <c r="L652" s="23"/>
    </row>
  </sheetData>
  <mergeCells count="22">
    <mergeCell ref="I33:I35"/>
    <mergeCell ref="J33:J35"/>
    <mergeCell ref="K33:K35"/>
    <mergeCell ref="L33:L35"/>
    <mergeCell ref="J70:J72"/>
    <mergeCell ref="K70:K72"/>
    <mergeCell ref="I15:I17"/>
    <mergeCell ref="J15:J17"/>
    <mergeCell ref="K15:K17"/>
    <mergeCell ref="L15:L17"/>
    <mergeCell ref="B33:B35"/>
    <mergeCell ref="C33:C35"/>
    <mergeCell ref="D33:D35"/>
    <mergeCell ref="E33:E35"/>
    <mergeCell ref="F33:F35"/>
    <mergeCell ref="H33:H35"/>
    <mergeCell ref="B15:B17"/>
    <mergeCell ref="C15:C17"/>
    <mergeCell ref="D15:D17"/>
    <mergeCell ref="E15:E17"/>
    <mergeCell ref="F15:F17"/>
    <mergeCell ref="H15:H17"/>
  </mergeCells>
  <dataValidations count="9">
    <dataValidation type="list" allowBlank="1" showInputMessage="1" showErrorMessage="1" sqref="J37:J45">
      <formula1>$K$118:$K$133</formula1>
    </dataValidation>
    <dataValidation type="list" allowBlank="1" showInputMessage="1" showErrorMessage="1" sqref="C18:C27 C36:C45 I18:I27 I36:I45">
      <formula1>$J$74:$J$75</formula1>
    </dataValidation>
    <dataValidation type="list" allowBlank="1" showInputMessage="1" showErrorMessage="1" sqref="J19:J27">
      <formula1>$K$86:$K$100</formula1>
    </dataValidation>
    <dataValidation type="list" allowBlank="1" showInputMessage="1" showErrorMessage="1" sqref="D20:D27">
      <formula1>$K$73:$K$84</formula1>
    </dataValidation>
    <dataValidation type="list" allowBlank="1" showInputMessage="1" showErrorMessage="1" sqref="D37:D45">
      <formula1>$K$102:$K$116</formula1>
    </dataValidation>
    <dataValidation type="list" allowBlank="1" showInputMessage="1" showErrorMessage="1" sqref="D18:D19">
      <formula1>$K$73:$K$81</formula1>
    </dataValidation>
    <dataValidation type="list" allowBlank="1" showInputMessage="1" showErrorMessage="1" sqref="J18">
      <formula1>$K$82:$K$93</formula1>
    </dataValidation>
    <dataValidation type="list" allowBlank="1" showInputMessage="1" showErrorMessage="1" sqref="D36">
      <formula1>$K$94:$K$105</formula1>
    </dataValidation>
    <dataValidation type="list" allowBlank="1" showInputMessage="1" showErrorMessage="1" sqref="J36">
      <formula1>$K$106:$K$117</formula1>
    </dataValidation>
  </dataValidations>
  <hyperlinks>
    <hyperlink ref="A1" location="Index!A1" display="Index"/>
  </hyperlink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0"/>
  <sheetViews>
    <sheetView workbookViewId="0">
      <selection activeCell="P29" sqref="P29"/>
    </sheetView>
  </sheetViews>
  <sheetFormatPr defaultColWidth="9.140625" defaultRowHeight="11.25"/>
  <cols>
    <col min="1" max="1" width="5.140625" style="16" customWidth="1"/>
    <col min="2" max="2" width="5.28515625" style="16" customWidth="1"/>
    <col min="3" max="3" width="7.28515625" style="16" bestFit="1" customWidth="1"/>
    <col min="4" max="4" width="32.5703125" style="16" customWidth="1"/>
    <col min="5" max="5" width="9.85546875" style="65" hidden="1" customWidth="1"/>
    <col min="6" max="6" width="11" style="65" hidden="1" customWidth="1"/>
    <col min="7" max="7" width="12.42578125" style="65" hidden="1" customWidth="1"/>
    <col min="8" max="8" width="10.5703125" style="65" hidden="1" customWidth="1"/>
    <col min="9" max="9" width="12.7109375" style="16" hidden="1" customWidth="1"/>
    <col min="10" max="12" width="11.7109375" style="16" hidden="1" customWidth="1"/>
    <col min="13" max="13" width="12.7109375" style="16" customWidth="1"/>
    <col min="14" max="16" width="11.7109375" style="16" customWidth="1"/>
    <col min="17" max="20" width="20.7109375" style="16" customWidth="1"/>
    <col min="21" max="16384" width="9.140625" style="16"/>
  </cols>
  <sheetData>
    <row r="1" spans="1:19" ht="12.75">
      <c r="A1" s="13" t="s">
        <v>45</v>
      </c>
    </row>
    <row r="3" spans="1:19">
      <c r="C3" s="17" t="s">
        <v>25</v>
      </c>
      <c r="D3" s="66" t="s">
        <v>96</v>
      </c>
      <c r="E3" s="67"/>
    </row>
    <row r="4" spans="1:19">
      <c r="C4" s="17"/>
      <c r="D4" s="21"/>
      <c r="E4" s="68"/>
      <c r="G4" s="69"/>
      <c r="H4" s="70"/>
      <c r="I4" s="71"/>
      <c r="J4" s="71"/>
      <c r="K4" s="71"/>
      <c r="L4" s="71"/>
      <c r="M4" s="71"/>
      <c r="N4" s="71"/>
      <c r="O4" s="71"/>
      <c r="P4" s="71"/>
    </row>
    <row r="5" spans="1:19" ht="12" thickBot="1"/>
    <row r="6" spans="1:19">
      <c r="C6" s="517" t="s">
        <v>97</v>
      </c>
      <c r="D6" s="518"/>
      <c r="E6" s="521" t="str">
        <f>[1]Index!$G$41</f>
        <v>FY 2016-17</v>
      </c>
      <c r="F6" s="522"/>
      <c r="G6" s="522"/>
      <c r="H6" s="523"/>
      <c r="I6" s="521" t="str">
        <f>[1]Index!$G$42</f>
        <v>FY 2017-18</v>
      </c>
      <c r="J6" s="522"/>
      <c r="K6" s="522"/>
      <c r="L6" s="523"/>
      <c r="M6" s="521" t="s">
        <v>221</v>
      </c>
      <c r="N6" s="522"/>
      <c r="O6" s="522"/>
      <c r="P6" s="523"/>
      <c r="Q6" s="524" t="s">
        <v>57</v>
      </c>
      <c r="R6" s="525"/>
      <c r="S6" s="526"/>
    </row>
    <row r="7" spans="1:19">
      <c r="C7" s="519"/>
      <c r="D7" s="520"/>
      <c r="E7" s="527" t="s">
        <v>98</v>
      </c>
      <c r="F7" s="531" t="s">
        <v>99</v>
      </c>
      <c r="G7" s="532"/>
      <c r="H7" s="533"/>
      <c r="I7" s="527" t="s">
        <v>98</v>
      </c>
      <c r="J7" s="534" t="s">
        <v>99</v>
      </c>
      <c r="K7" s="532"/>
      <c r="L7" s="533"/>
      <c r="M7" s="527" t="s">
        <v>98</v>
      </c>
      <c r="N7" s="534" t="s">
        <v>99</v>
      </c>
      <c r="O7" s="532"/>
      <c r="P7" s="533"/>
      <c r="Q7" s="535"/>
      <c r="R7" s="528"/>
      <c r="S7" s="530"/>
    </row>
    <row r="8" spans="1:19">
      <c r="C8" s="519"/>
      <c r="D8" s="520"/>
      <c r="E8" s="527"/>
      <c r="F8" s="73" t="s">
        <v>100</v>
      </c>
      <c r="G8" s="73" t="s">
        <v>101</v>
      </c>
      <c r="H8" s="74" t="s">
        <v>102</v>
      </c>
      <c r="I8" s="527"/>
      <c r="J8" s="72" t="s">
        <v>100</v>
      </c>
      <c r="K8" s="73" t="s">
        <v>101</v>
      </c>
      <c r="L8" s="74" t="s">
        <v>102</v>
      </c>
      <c r="M8" s="527"/>
      <c r="N8" s="72" t="s">
        <v>100</v>
      </c>
      <c r="O8" s="73" t="s">
        <v>101</v>
      </c>
      <c r="P8" s="74" t="s">
        <v>102</v>
      </c>
      <c r="Q8" s="519"/>
      <c r="R8" s="529"/>
      <c r="S8" s="520"/>
    </row>
    <row r="9" spans="1:19">
      <c r="C9" s="75">
        <v>1</v>
      </c>
      <c r="D9" s="76" t="s">
        <v>103</v>
      </c>
      <c r="E9" s="79"/>
      <c r="F9" s="77"/>
      <c r="G9" s="77"/>
      <c r="H9" s="78"/>
      <c r="I9" s="79" t="e">
        <f>#REF!</f>
        <v>#REF!</v>
      </c>
      <c r="J9" s="80" t="e">
        <f>I9</f>
        <v>#REF!</v>
      </c>
      <c r="K9" s="77"/>
      <c r="L9" s="78"/>
      <c r="M9" s="79">
        <f xml:space="preserve"> '[2]SPDCL_Cost Alloc_Factors'!$G$135</f>
        <v>2670.27062544</v>
      </c>
      <c r="N9" s="79">
        <f xml:space="preserve"> '[2]SPDCL_Cost Alloc_Factors'!$I$135*'[2]SPDCL_Cost Alloc_Factors'!$G$135</f>
        <v>2670.27062544</v>
      </c>
      <c r="O9" s="79">
        <f>'[2]SPDCL_Cost Alloc_Factors'!$G$135*'[2]SPDCL_Cost Alloc_Factors'!$J$135</f>
        <v>0</v>
      </c>
      <c r="P9" s="79">
        <f>'[2]SPDCL_Cost Alloc_Factors'!$G$135*'[2]SPDCL_Cost Alloc_Factors'!$K$135</f>
        <v>0</v>
      </c>
      <c r="Q9" s="81"/>
      <c r="R9" s="82"/>
      <c r="S9" s="83"/>
    </row>
    <row r="10" spans="1:19">
      <c r="C10" s="84">
        <v>2</v>
      </c>
      <c r="D10" s="85" t="s">
        <v>104</v>
      </c>
      <c r="E10" s="79"/>
      <c r="F10" s="77"/>
      <c r="G10" s="86"/>
      <c r="H10" s="87"/>
      <c r="I10" s="122" t="e">
        <f>#REF!</f>
        <v>#REF!</v>
      </c>
      <c r="J10" s="80" t="e">
        <f>I10</f>
        <v>#REF!</v>
      </c>
      <c r="K10" s="86"/>
      <c r="L10" s="87"/>
      <c r="M10" s="356">
        <f>'[2]SPDCL_Cost Alloc_Factors'!$G$137</f>
        <v>32.804848655768012</v>
      </c>
      <c r="N10" s="356">
        <f>'[2]SPDCL_Cost Alloc_Factors'!$G$137*'[2]SPDCL_Cost Alloc_Factors'!$I$137</f>
        <v>32.804848655768012</v>
      </c>
      <c r="O10" s="356">
        <f>'[2]SPDCL_Cost Alloc_Factors'!$G$137*'[2]SPDCL_Cost Alloc_Factors'!$J$137</f>
        <v>0</v>
      </c>
      <c r="P10" s="356">
        <f>'[2]SPDCL_Cost Alloc_Factors'!$G$137*'[2]SPDCL_Cost Alloc_Factors'!$K$137</f>
        <v>0</v>
      </c>
      <c r="Q10" s="88"/>
      <c r="R10" s="89"/>
      <c r="S10" s="90"/>
    </row>
    <row r="11" spans="1:19">
      <c r="C11" s="84">
        <v>3</v>
      </c>
      <c r="D11" s="85" t="s">
        <v>105</v>
      </c>
      <c r="E11" s="79"/>
      <c r="F11" s="86"/>
      <c r="G11" s="86"/>
      <c r="H11" s="86"/>
      <c r="I11" s="122">
        <v>2662.91</v>
      </c>
      <c r="J11" s="80" t="e">
        <f>'[3]Load Shapes'!$C$33</f>
        <v>#REF!</v>
      </c>
      <c r="K11" s="86" t="e">
        <f>'[3]Load Shapes'!$D$33</f>
        <v>#REF!</v>
      </c>
      <c r="L11" s="87" t="e">
        <f>'[3]Load Shapes'!$E$33</f>
        <v>#REF!</v>
      </c>
      <c r="M11" s="355">
        <f xml:space="preserve"> '[2]SPDCL_Cost Alloc_Factors'!H$164</f>
        <v>5168.37</v>
      </c>
      <c r="N11" s="355">
        <f>'[2]SPDCL_Cost Alloc_Factors'!$H$165</f>
        <v>4442.5280000000002</v>
      </c>
      <c r="O11" s="356">
        <f>'[2]SPDCL_Cost Alloc_Factors'!$H$166</f>
        <v>0</v>
      </c>
      <c r="P11" s="356">
        <f>'[2]SPDCL_Cost Alloc_Factors'!$H$167</f>
        <v>725.8420000000001</v>
      </c>
      <c r="Q11" s="88"/>
      <c r="R11" s="89"/>
      <c r="S11" s="90"/>
    </row>
    <row r="12" spans="1:19">
      <c r="C12" s="84">
        <v>4</v>
      </c>
      <c r="D12" s="85" t="s">
        <v>106</v>
      </c>
      <c r="E12" s="79"/>
      <c r="F12" s="77"/>
      <c r="G12" s="86"/>
      <c r="H12" s="87"/>
      <c r="I12" s="122">
        <v>917.84</v>
      </c>
      <c r="J12" s="80">
        <f t="shared" ref="J12:J13" si="0">I12</f>
        <v>917.84</v>
      </c>
      <c r="K12" s="86"/>
      <c r="L12" s="87"/>
      <c r="M12" s="356">
        <f>'[4]ACOS calc.'!$L$10</f>
        <v>1081.9829044611215</v>
      </c>
      <c r="N12" s="356">
        <f>'[4]ACOS calc.'!$L$10</f>
        <v>1081.9829044611215</v>
      </c>
      <c r="O12" s="356">
        <f>'[2]SPDCL_Cost Alloc_Factors'!$G$136*'[2]SPDCL_Cost Alloc_Factors'!$J$136</f>
        <v>0</v>
      </c>
      <c r="P12" s="356">
        <f>'[2]SPDCL_Cost Alloc_Factors'!$G$136*'[2]SPDCL_Cost Alloc_Factors'!$K$136</f>
        <v>0</v>
      </c>
      <c r="Q12" s="88"/>
      <c r="R12" s="89"/>
      <c r="S12" s="90"/>
    </row>
    <row r="13" spans="1:19">
      <c r="C13" s="92">
        <v>5</v>
      </c>
      <c r="D13" s="93" t="s">
        <v>107</v>
      </c>
      <c r="E13" s="79"/>
      <c r="F13" s="77"/>
      <c r="G13" s="94"/>
      <c r="H13" s="95"/>
      <c r="I13" s="123" t="e">
        <f>[3]Assumptions!$D$9</f>
        <v>#REF!</v>
      </c>
      <c r="J13" s="80" t="e">
        <f t="shared" si="0"/>
        <v>#REF!</v>
      </c>
      <c r="K13" s="94"/>
      <c r="L13" s="95"/>
      <c r="M13" s="79">
        <f>'[4]ACOS calc.'!$L$11</f>
        <v>0</v>
      </c>
      <c r="N13" s="79">
        <f>'[4]ACOS calc.'!$L$11</f>
        <v>0</v>
      </c>
      <c r="O13" s="356"/>
      <c r="P13" s="356"/>
      <c r="Q13" s="96"/>
      <c r="R13" s="97"/>
      <c r="S13" s="98"/>
    </row>
    <row r="14" spans="1:19">
      <c r="C14" s="99">
        <v>6</v>
      </c>
      <c r="D14" s="100" t="s">
        <v>108</v>
      </c>
      <c r="E14" s="103">
        <f>SUM(E9:E13)</f>
        <v>0</v>
      </c>
      <c r="F14" s="101">
        <f>SUM(F9:F13)</f>
        <v>0</v>
      </c>
      <c r="G14" s="101">
        <f>SUM(G9:G13)</f>
        <v>0</v>
      </c>
      <c r="H14" s="102">
        <f>SUM(H9:H13)</f>
        <v>0</v>
      </c>
      <c r="I14" s="103" t="e">
        <f t="shared" ref="I14:L14" si="1">SUM(I9:I13)</f>
        <v>#REF!</v>
      </c>
      <c r="J14" s="104" t="e">
        <f t="shared" si="1"/>
        <v>#REF!</v>
      </c>
      <c r="K14" s="101" t="e">
        <f t="shared" si="1"/>
        <v>#REF!</v>
      </c>
      <c r="L14" s="102" t="e">
        <f t="shared" si="1"/>
        <v>#REF!</v>
      </c>
      <c r="M14" s="103">
        <f>SUM(M9:M13)</f>
        <v>8953.4283785568896</v>
      </c>
      <c r="N14" s="103">
        <f t="shared" ref="N14:P14" si="2">SUM(N9:N13)</f>
        <v>8227.5863785568908</v>
      </c>
      <c r="O14" s="103">
        <f t="shared" si="2"/>
        <v>0</v>
      </c>
      <c r="P14" s="103">
        <f t="shared" si="2"/>
        <v>725.8420000000001</v>
      </c>
      <c r="Q14" s="105"/>
      <c r="R14" s="106"/>
      <c r="S14" s="107"/>
    </row>
    <row r="15" spans="1:19">
      <c r="C15" s="75">
        <v>7</v>
      </c>
      <c r="D15" s="76" t="s">
        <v>109</v>
      </c>
      <c r="E15" s="79"/>
      <c r="F15" s="77"/>
      <c r="G15" s="77"/>
      <c r="H15" s="78"/>
      <c r="I15" s="79" t="e">
        <f>[3]Assumptions!$D$4</f>
        <v>#REF!</v>
      </c>
      <c r="J15" s="80" t="e">
        <f>'[3]Load Shapes'!$C$52</f>
        <v>#REF!</v>
      </c>
      <c r="K15" s="77" t="e">
        <f>'[3]Load Shapes'!$D$52</f>
        <v>#REF!</v>
      </c>
      <c r="L15" s="78"/>
      <c r="M15" s="355">
        <f xml:space="preserve"> '[2]SPDCL_Cost Alloc_Factors'!G$125</f>
        <v>27654.990629918924</v>
      </c>
      <c r="N15" s="355">
        <f xml:space="preserve"> '[2]SPDCL_Cost Alloc_Factors'!$H$149</f>
        <v>12067.136337655222</v>
      </c>
      <c r="O15" s="356">
        <f xml:space="preserve"> '[2]SPDCL_Cost Alloc_Factors'!$H$150</f>
        <v>15587.854292263703</v>
      </c>
      <c r="P15" s="356">
        <f>'[2]SPDCL_Cost Alloc_Factors'!$H$151</f>
        <v>0</v>
      </c>
      <c r="Q15" s="81"/>
      <c r="R15" s="82"/>
      <c r="S15" s="83"/>
    </row>
    <row r="16" spans="1:19">
      <c r="C16" s="84">
        <v>8</v>
      </c>
      <c r="D16" s="85" t="s">
        <v>110</v>
      </c>
      <c r="E16" s="122"/>
      <c r="F16" s="86"/>
      <c r="G16" s="86"/>
      <c r="H16" s="87"/>
      <c r="I16" s="122" t="e">
        <f>[3]Assumptions!$D$30</f>
        <v>#REF!</v>
      </c>
      <c r="J16" s="91"/>
      <c r="K16" s="86" t="e">
        <f>I16</f>
        <v>#REF!</v>
      </c>
      <c r="L16" s="87"/>
      <c r="M16" s="476">
        <f xml:space="preserve"> '[2]SPDCL_Cost Alloc_Factors'!G$138</f>
        <v>304.70935418107291</v>
      </c>
      <c r="N16" s="355">
        <f xml:space="preserve"> '[2]SPDCL_Cost Alloc_Factors'!BH$138</f>
        <v>0</v>
      </c>
      <c r="O16" s="356">
        <f xml:space="preserve"> '[2]SPDCL_Cost Alloc_Factors'!BI$138</f>
        <v>304.70935418107291</v>
      </c>
      <c r="P16" s="356">
        <f xml:space="preserve"> '[2]SPDCL_Cost Alloc_Factors'!BJ$138</f>
        <v>0</v>
      </c>
      <c r="Q16" s="88"/>
      <c r="R16" s="89"/>
      <c r="S16" s="90"/>
    </row>
    <row r="17" spans="3:19">
      <c r="C17" s="84">
        <v>9</v>
      </c>
      <c r="D17" s="85" t="s">
        <v>111</v>
      </c>
      <c r="E17" s="122"/>
      <c r="F17" s="86"/>
      <c r="G17" s="86"/>
      <c r="H17" s="87"/>
      <c r="I17" s="122" t="e">
        <f>[3]Assumptions!$D$26</f>
        <v>#REF!</v>
      </c>
      <c r="J17" s="91"/>
      <c r="K17" s="86"/>
      <c r="L17" s="87" t="e">
        <f>I17</f>
        <v>#REF!</v>
      </c>
      <c r="M17" s="476">
        <f xml:space="preserve"> '[2]SPDCL_Cost Alloc_Factors'!G$139</f>
        <v>42.825100000000006</v>
      </c>
      <c r="N17" s="355">
        <f xml:space="preserve"> '[2]SPDCL_Cost Alloc_Factors'!BH$139</f>
        <v>0</v>
      </c>
      <c r="O17" s="356">
        <f xml:space="preserve"> '[2]SPDCL_Cost Alloc_Factors'!BI$139</f>
        <v>0</v>
      </c>
      <c r="P17" s="356">
        <f xml:space="preserve"> '[2]SPDCL_Cost Alloc_Factors'!BJ$139</f>
        <v>42.825100000000006</v>
      </c>
      <c r="Q17" s="88"/>
      <c r="R17" s="89"/>
      <c r="S17" s="90"/>
    </row>
    <row r="18" spans="3:19">
      <c r="C18" s="92">
        <v>10</v>
      </c>
      <c r="D18" s="93" t="s">
        <v>112</v>
      </c>
      <c r="E18" s="123"/>
      <c r="F18" s="94"/>
      <c r="G18" s="94"/>
      <c r="H18" s="95"/>
      <c r="I18" s="123"/>
      <c r="J18" s="108"/>
      <c r="K18" s="94"/>
      <c r="L18" s="95"/>
      <c r="M18" s="355">
        <f xml:space="preserve"> '[2]SPDCL_Cost Alloc_Factors'!G$140</f>
        <v>0</v>
      </c>
      <c r="N18" s="355">
        <f xml:space="preserve"> '[2]SPDCL_Cost Alloc_Factors'!BH$140</f>
        <v>0</v>
      </c>
      <c r="O18" s="356">
        <f xml:space="preserve"> '[2]SPDCL_Cost Alloc_Factors'!BI$140</f>
        <v>0</v>
      </c>
      <c r="P18" s="356">
        <f xml:space="preserve"> '[2]SPDCL_Cost Alloc_Factors'!BJ$140</f>
        <v>0</v>
      </c>
      <c r="Q18" s="96"/>
      <c r="R18" s="97"/>
      <c r="S18" s="98"/>
    </row>
    <row r="19" spans="3:19">
      <c r="C19" s="99">
        <v>11</v>
      </c>
      <c r="D19" s="109" t="s">
        <v>113</v>
      </c>
      <c r="E19" s="103">
        <f>SUM(E15:E18)</f>
        <v>0</v>
      </c>
      <c r="F19" s="101">
        <f>SUM(F15:F18)</f>
        <v>0</v>
      </c>
      <c r="G19" s="101">
        <f>SUM(G15:G18)</f>
        <v>0</v>
      </c>
      <c r="H19" s="102">
        <f>SUM(H15:H18)</f>
        <v>0</v>
      </c>
      <c r="I19" s="103" t="e">
        <f t="shared" ref="I19:L19" si="3">SUM(I15:I18)</f>
        <v>#REF!</v>
      </c>
      <c r="J19" s="104" t="e">
        <f t="shared" si="3"/>
        <v>#REF!</v>
      </c>
      <c r="K19" s="101" t="e">
        <f t="shared" si="3"/>
        <v>#REF!</v>
      </c>
      <c r="L19" s="102" t="e">
        <f t="shared" si="3"/>
        <v>#REF!</v>
      </c>
      <c r="M19" s="103">
        <f>SUM(M15:M18)</f>
        <v>28002.525084099994</v>
      </c>
      <c r="N19" s="103">
        <f t="shared" ref="N19:P19" si="4">SUM(N15:N18)</f>
        <v>12067.136337655222</v>
      </c>
      <c r="O19" s="103">
        <f t="shared" si="4"/>
        <v>15892.563646444776</v>
      </c>
      <c r="P19" s="103">
        <f t="shared" si="4"/>
        <v>42.825100000000006</v>
      </c>
      <c r="Q19" s="110"/>
      <c r="R19" s="111"/>
      <c r="S19" s="112"/>
    </row>
    <row r="20" spans="3:19" ht="12" thickBot="1">
      <c r="C20" s="113">
        <v>12</v>
      </c>
      <c r="D20" s="114" t="s">
        <v>114</v>
      </c>
      <c r="E20" s="117">
        <f t="shared" ref="E20:L20" si="5">E14+E19</f>
        <v>0</v>
      </c>
      <c r="F20" s="115">
        <f t="shared" si="5"/>
        <v>0</v>
      </c>
      <c r="G20" s="115">
        <f t="shared" si="5"/>
        <v>0</v>
      </c>
      <c r="H20" s="116">
        <f t="shared" si="5"/>
        <v>0</v>
      </c>
      <c r="I20" s="117" t="e">
        <f t="shared" si="5"/>
        <v>#REF!</v>
      </c>
      <c r="J20" s="118" t="e">
        <f t="shared" si="5"/>
        <v>#REF!</v>
      </c>
      <c r="K20" s="115" t="e">
        <f t="shared" si="5"/>
        <v>#REF!</v>
      </c>
      <c r="L20" s="116" t="e">
        <f t="shared" si="5"/>
        <v>#REF!</v>
      </c>
      <c r="M20" s="117">
        <f>M19+M14</f>
        <v>36955.953462656886</v>
      </c>
      <c r="N20" s="117">
        <f t="shared" ref="N20:P20" si="6">N19+N14</f>
        <v>20294.722716212113</v>
      </c>
      <c r="O20" s="117">
        <f t="shared" si="6"/>
        <v>15892.563646444776</v>
      </c>
      <c r="P20" s="117">
        <f t="shared" si="6"/>
        <v>768.66710000000012</v>
      </c>
      <c r="Q20" s="119"/>
      <c r="R20" s="120"/>
      <c r="S20" s="121"/>
    </row>
  </sheetData>
  <mergeCells count="14">
    <mergeCell ref="C6:D8"/>
    <mergeCell ref="E6:H6"/>
    <mergeCell ref="I6:L6"/>
    <mergeCell ref="M6:P6"/>
    <mergeCell ref="Q6:S6"/>
    <mergeCell ref="E7:E8"/>
    <mergeCell ref="R7:R8"/>
    <mergeCell ref="S7:S8"/>
    <mergeCell ref="F7:H7"/>
    <mergeCell ref="I7:I8"/>
    <mergeCell ref="J7:L7"/>
    <mergeCell ref="M7:M8"/>
    <mergeCell ref="N7:P7"/>
    <mergeCell ref="Q7:Q8"/>
  </mergeCells>
  <dataValidations count="1">
    <dataValidation type="decimal" allowBlank="1" showInputMessage="1" showErrorMessage="1" sqref="E1:P5 E7:P65518">
      <formula1>-99999999999999900</formula1>
      <formula2>999999999999999000</formula2>
    </dataValidation>
  </dataValidations>
  <hyperlinks>
    <hyperlink ref="A1" location="Index!A1" display="Index"/>
  </hyperlink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Q16"/>
  <sheetViews>
    <sheetView view="pageBreakPreview" topLeftCell="B1" zoomScale="110" zoomScaleSheetLayoutView="110" workbookViewId="0">
      <selection activeCell="O1" sqref="O1:S1048576"/>
    </sheetView>
  </sheetViews>
  <sheetFormatPr defaultColWidth="9.140625" defaultRowHeight="11.25"/>
  <cols>
    <col min="1" max="1" width="0" style="124" hidden="1" customWidth="1"/>
    <col min="2" max="2" width="32.85546875" style="124" customWidth="1"/>
    <col min="3" max="3" width="12.7109375" style="124" hidden="1" customWidth="1"/>
    <col min="4" max="6" width="9.42578125" style="124" hidden="1" customWidth="1"/>
    <col min="7" max="7" width="12.7109375" style="124" hidden="1" customWidth="1"/>
    <col min="8" max="10" width="9.42578125" style="124" hidden="1" customWidth="1"/>
    <col min="11" max="11" width="12.7109375" style="124" customWidth="1"/>
    <col min="12" max="14" width="9.42578125" style="124" customWidth="1"/>
    <col min="15" max="17" width="20.7109375" style="124" customWidth="1"/>
    <col min="18" max="18" width="2.28515625" style="124" customWidth="1"/>
    <col min="19" max="16384" width="9.140625" style="124"/>
  </cols>
  <sheetData>
    <row r="1" spans="2:17" ht="12.75">
      <c r="B1" s="13" t="s">
        <v>45</v>
      </c>
    </row>
    <row r="2" spans="2:17">
      <c r="B2" s="125" t="s">
        <v>27</v>
      </c>
      <c r="C2" s="125" t="s">
        <v>26</v>
      </c>
    </row>
    <row r="3" spans="2:17" ht="12" thickBot="1"/>
    <row r="4" spans="2:17">
      <c r="B4" s="536" t="s">
        <v>117</v>
      </c>
      <c r="C4" s="537" t="str">
        <f>[1]Index!$G$41</f>
        <v>FY 2016-17</v>
      </c>
      <c r="D4" s="538"/>
      <c r="E4" s="538"/>
      <c r="F4" s="539"/>
      <c r="G4" s="537" t="str">
        <f>[1]Index!$G$42</f>
        <v>FY 2017-18</v>
      </c>
      <c r="H4" s="538"/>
      <c r="I4" s="538"/>
      <c r="J4" s="539"/>
      <c r="K4" s="537" t="s">
        <v>221</v>
      </c>
      <c r="L4" s="538"/>
      <c r="M4" s="538"/>
      <c r="N4" s="539"/>
      <c r="O4" s="540" t="s">
        <v>57</v>
      </c>
      <c r="P4" s="541"/>
      <c r="Q4" s="542"/>
    </row>
    <row r="5" spans="2:17">
      <c r="B5" s="536"/>
      <c r="C5" s="543" t="s">
        <v>98</v>
      </c>
      <c r="D5" s="546" t="s">
        <v>118</v>
      </c>
      <c r="E5" s="546"/>
      <c r="F5" s="547"/>
      <c r="G5" s="543" t="s">
        <v>98</v>
      </c>
      <c r="H5" s="546" t="s">
        <v>118</v>
      </c>
      <c r="I5" s="546"/>
      <c r="J5" s="547"/>
      <c r="K5" s="543" t="s">
        <v>98</v>
      </c>
      <c r="L5" s="546" t="s">
        <v>118</v>
      </c>
      <c r="M5" s="546"/>
      <c r="N5" s="547"/>
      <c r="O5" s="544" t="s">
        <v>115</v>
      </c>
      <c r="P5" s="544" t="s">
        <v>116</v>
      </c>
      <c r="Q5" s="544" t="str">
        <f>K4</f>
        <v>FY2023-24</v>
      </c>
    </row>
    <row r="6" spans="2:17">
      <c r="B6" s="536"/>
      <c r="C6" s="543"/>
      <c r="D6" s="145" t="s">
        <v>100</v>
      </c>
      <c r="E6" s="145" t="s">
        <v>101</v>
      </c>
      <c r="F6" s="146" t="s">
        <v>102</v>
      </c>
      <c r="G6" s="543"/>
      <c r="H6" s="145" t="s">
        <v>100</v>
      </c>
      <c r="I6" s="145" t="s">
        <v>101</v>
      </c>
      <c r="J6" s="146" t="s">
        <v>102</v>
      </c>
      <c r="K6" s="543"/>
      <c r="L6" s="145" t="s">
        <v>100</v>
      </c>
      <c r="M6" s="145" t="s">
        <v>101</v>
      </c>
      <c r="N6" s="146" t="s">
        <v>102</v>
      </c>
      <c r="O6" s="545"/>
      <c r="P6" s="545"/>
      <c r="Q6" s="545"/>
    </row>
    <row r="7" spans="2:17">
      <c r="B7" s="126" t="s">
        <v>119</v>
      </c>
      <c r="C7" s="127">
        <f>SUM(C8:C12)</f>
        <v>0</v>
      </c>
      <c r="D7" s="128"/>
      <c r="E7" s="128"/>
      <c r="F7" s="129"/>
      <c r="G7" s="127" t="e">
        <f>SUM(G8:G12)</f>
        <v>#REF!</v>
      </c>
      <c r="H7" s="128"/>
      <c r="I7" s="128"/>
      <c r="J7" s="129"/>
      <c r="K7" s="127">
        <f>SUM(K8:K12)</f>
        <v>27654.990629918924</v>
      </c>
      <c r="L7" s="130"/>
      <c r="M7" s="130"/>
      <c r="N7" s="131"/>
      <c r="O7" s="106"/>
      <c r="P7" s="106"/>
      <c r="Q7" s="106"/>
    </row>
    <row r="8" spans="2:17">
      <c r="B8" s="132" t="s">
        <v>120</v>
      </c>
      <c r="C8" s="133"/>
      <c r="D8" s="134"/>
      <c r="E8" s="134"/>
      <c r="F8" s="135"/>
      <c r="G8" s="133" t="e">
        <f>'[3]Load Shapes'!$C$49</f>
        <v>#REF!</v>
      </c>
      <c r="H8" s="134">
        <v>100</v>
      </c>
      <c r="I8" s="134">
        <v>0</v>
      </c>
      <c r="J8" s="135">
        <v>0</v>
      </c>
      <c r="K8" s="348">
        <f xml:space="preserve"> [2]SPDCL_Switch_Selection!G$36</f>
        <v>12023.373205108655</v>
      </c>
      <c r="L8" s="349">
        <f xml:space="preserve"> '[2]SPDCL_Cost Alloc_Factors'!I$126</f>
        <v>1</v>
      </c>
      <c r="M8" s="350">
        <f xml:space="preserve"> '[2]SPDCL_Cost Alloc_Factors'!J$126</f>
        <v>0</v>
      </c>
      <c r="N8" s="350">
        <f xml:space="preserve"> '[2]SPDCL_Cost Alloc_Factors'!K$126</f>
        <v>0</v>
      </c>
      <c r="O8" s="136"/>
      <c r="P8" s="136"/>
      <c r="Q8" s="136"/>
    </row>
    <row r="9" spans="2:17">
      <c r="B9" s="132" t="s">
        <v>121</v>
      </c>
      <c r="C9" s="133"/>
      <c r="D9" s="134"/>
      <c r="E9" s="134"/>
      <c r="F9" s="135"/>
      <c r="G9" s="133" t="e">
        <f>'[3]Load Shapes'!$D$49</f>
        <v>#REF!</v>
      </c>
      <c r="H9" s="124">
        <v>0</v>
      </c>
      <c r="I9" s="134">
        <v>100</v>
      </c>
      <c r="J9" s="135">
        <v>0</v>
      </c>
      <c r="K9" s="348">
        <f xml:space="preserve"> [2]SPDCL_Switch_Selection!G$37</f>
        <v>15587.854292263703</v>
      </c>
      <c r="L9" s="349">
        <f xml:space="preserve"> '[2]SPDCL_Cost Alloc_Factors'!I$127</f>
        <v>0</v>
      </c>
      <c r="M9" s="350">
        <f xml:space="preserve"> '[2]SPDCL_Cost Alloc_Factors'!J$127</f>
        <v>1</v>
      </c>
      <c r="N9" s="350">
        <f xml:space="preserve"> '[2]SPDCL_Cost Alloc_Factors'!K$127</f>
        <v>0</v>
      </c>
      <c r="O9" s="136"/>
      <c r="P9" s="136"/>
      <c r="Q9" s="136"/>
    </row>
    <row r="10" spans="2:17">
      <c r="B10" s="132" t="s">
        <v>122</v>
      </c>
      <c r="C10" s="133"/>
      <c r="D10" s="134"/>
      <c r="E10" s="134"/>
      <c r="F10" s="135"/>
      <c r="G10" s="134" t="e">
        <f>'[3]Load Shapes'!$E$49</f>
        <v>#REF!</v>
      </c>
      <c r="H10" s="134">
        <v>0</v>
      </c>
      <c r="I10" s="134">
        <v>100</v>
      </c>
      <c r="J10" s="135">
        <v>0</v>
      </c>
      <c r="K10" s="351"/>
      <c r="L10" s="352"/>
      <c r="M10" s="353"/>
      <c r="N10" s="353"/>
      <c r="O10" s="136"/>
      <c r="P10" s="136"/>
      <c r="Q10" s="136"/>
    </row>
    <row r="11" spans="2:17">
      <c r="B11" s="132" t="s">
        <v>123</v>
      </c>
      <c r="C11" s="133"/>
      <c r="D11" s="134"/>
      <c r="E11" s="134"/>
      <c r="F11" s="135"/>
      <c r="G11" s="133" t="e">
        <f>'[3]Load Shapes'!$F$49</f>
        <v>#REF!</v>
      </c>
      <c r="H11" s="134">
        <v>100</v>
      </c>
      <c r="I11" s="134">
        <v>0</v>
      </c>
      <c r="J11" s="135">
        <v>0</v>
      </c>
      <c r="K11" s="351"/>
      <c r="L11" s="352"/>
      <c r="M11" s="353"/>
      <c r="N11" s="429"/>
      <c r="O11" s="136"/>
      <c r="P11" s="136"/>
      <c r="Q11" s="136"/>
    </row>
    <row r="12" spans="2:17">
      <c r="B12" s="132" t="s">
        <v>124</v>
      </c>
      <c r="C12" s="133"/>
      <c r="D12" s="134"/>
      <c r="E12" s="134"/>
      <c r="F12" s="135"/>
      <c r="G12" s="133" t="e">
        <f>'[3]Load Shapes'!$G$49</f>
        <v>#REF!</v>
      </c>
      <c r="H12" s="134">
        <v>100</v>
      </c>
      <c r="I12" s="134">
        <v>0</v>
      </c>
      <c r="J12" s="135">
        <v>0</v>
      </c>
      <c r="K12" s="348">
        <f xml:space="preserve"> [2]SPDCL_Switch_Selection!G$38</f>
        <v>43.763132546567185</v>
      </c>
      <c r="L12" s="429">
        <f xml:space="preserve"> '[2]SPDCL_Cost Alloc_Factors'!I$128</f>
        <v>1</v>
      </c>
      <c r="M12" s="429">
        <f xml:space="preserve"> '[2]SPDCL_Cost Alloc_Factors'!J$128</f>
        <v>0</v>
      </c>
      <c r="N12" s="429">
        <f xml:space="preserve"> '[2]SPDCL_Cost Alloc_Factors'!K$133</f>
        <v>0</v>
      </c>
      <c r="O12" s="136"/>
      <c r="P12" s="136"/>
      <c r="Q12" s="136"/>
    </row>
    <row r="13" spans="2:17">
      <c r="B13" s="137" t="s">
        <v>110</v>
      </c>
      <c r="C13" s="133"/>
      <c r="D13" s="134"/>
      <c r="E13" s="134"/>
      <c r="F13" s="135"/>
      <c r="G13" s="133" t="e">
        <f>'[3]Load Shapes'!$F$43</f>
        <v>#REF!</v>
      </c>
      <c r="H13" s="134">
        <v>0</v>
      </c>
      <c r="I13" s="134">
        <v>100</v>
      </c>
      <c r="J13" s="135">
        <v>0</v>
      </c>
      <c r="K13" s="348">
        <f xml:space="preserve"> [2]SPDCL_Switch_Selection!G$48</f>
        <v>304.70935418107291</v>
      </c>
      <c r="L13" s="346">
        <f xml:space="preserve"> '[2]SPDCL_Cost Alloc_Factors'!I$138</f>
        <v>0</v>
      </c>
      <c r="M13" s="346">
        <f xml:space="preserve"> '[2]SPDCL_Cost Alloc_Factors'!J$138</f>
        <v>1</v>
      </c>
      <c r="N13" s="429">
        <f xml:space="preserve"> '[2]SPDCL_Cost Alloc_Factors'!K$138</f>
        <v>0</v>
      </c>
      <c r="O13" s="136"/>
      <c r="P13" s="136"/>
      <c r="Q13" s="136"/>
    </row>
    <row r="14" spans="2:17">
      <c r="B14" s="137" t="s">
        <v>111</v>
      </c>
      <c r="C14" s="133"/>
      <c r="D14" s="134"/>
      <c r="E14" s="134"/>
      <c r="F14" s="135"/>
      <c r="G14" s="133" t="e">
        <f>'[3]Load Shapes'!$F$42</f>
        <v>#REF!</v>
      </c>
      <c r="H14" s="134">
        <v>0</v>
      </c>
      <c r="I14" s="134">
        <v>0</v>
      </c>
      <c r="J14" s="135">
        <v>100</v>
      </c>
      <c r="K14" s="348">
        <f xml:space="preserve"> [2]SPDCL_Switch_Selection!G$49</f>
        <v>42.825100000000006</v>
      </c>
      <c r="L14" s="346">
        <f xml:space="preserve"> '[2]SPDCL_Cost Alloc_Factors'!I$139</f>
        <v>0</v>
      </c>
      <c r="M14" s="346">
        <f xml:space="preserve"> '[2]SPDCL_Cost Alloc_Factors'!J$139</f>
        <v>0</v>
      </c>
      <c r="N14" s="429">
        <f xml:space="preserve"> '[2]SPDCL_Cost Alloc_Factors'!K$139</f>
        <v>1</v>
      </c>
      <c r="O14" s="136"/>
      <c r="P14" s="136"/>
      <c r="Q14" s="136"/>
    </row>
    <row r="15" spans="2:17" ht="12" thickBot="1">
      <c r="B15" s="138" t="s">
        <v>112</v>
      </c>
      <c r="C15" s="139"/>
      <c r="D15" s="140"/>
      <c r="E15" s="140"/>
      <c r="F15" s="141"/>
      <c r="G15" s="139"/>
      <c r="H15" s="140"/>
      <c r="I15" s="140"/>
      <c r="J15" s="141"/>
      <c r="K15" s="354">
        <f xml:space="preserve"> [2]SPDCL_Switch_Selection!G$50</f>
        <v>0</v>
      </c>
      <c r="L15" s="428">
        <f xml:space="preserve"> '[2]SPDCL_Cost Alloc_Factors'!I$140</f>
        <v>0</v>
      </c>
      <c r="M15" s="428">
        <f xml:space="preserve"> '[2]SPDCL_Cost Alloc_Factors'!J$140</f>
        <v>1</v>
      </c>
      <c r="N15" s="429">
        <f xml:space="preserve"> '[2]SPDCL_Cost Alloc_Factors'!K$140</f>
        <v>0</v>
      </c>
      <c r="O15" s="136"/>
      <c r="P15" s="136"/>
      <c r="Q15" s="136"/>
    </row>
    <row r="16" spans="2:17" ht="12" thickBot="1">
      <c r="B16" s="147" t="s">
        <v>125</v>
      </c>
      <c r="C16" s="142">
        <f>SUM(C13:C15,C7)</f>
        <v>0</v>
      </c>
      <c r="D16" s="143"/>
      <c r="E16" s="143"/>
      <c r="F16" s="144"/>
      <c r="G16" s="142" t="e">
        <f>SUM(G13:G15,G7)</f>
        <v>#REF!</v>
      </c>
      <c r="H16" s="143"/>
      <c r="I16" s="143"/>
      <c r="J16" s="144"/>
      <c r="K16" s="142">
        <f>K7+K13+K14+K15</f>
        <v>28002.525084099994</v>
      </c>
      <c r="L16" s="142"/>
      <c r="M16" s="142"/>
      <c r="N16" s="142"/>
      <c r="O16" s="136"/>
      <c r="P16" s="136"/>
      <c r="Q16" s="136"/>
    </row>
  </sheetData>
  <protectedRanges>
    <protectedRange password="CB57" sqref="G10 C5:N6 I8:M9 C8:G9 H8" name="Form 1.6"/>
  </protectedRanges>
  <mergeCells count="14">
    <mergeCell ref="B4:B6"/>
    <mergeCell ref="C4:F4"/>
    <mergeCell ref="G4:J4"/>
    <mergeCell ref="K4:N4"/>
    <mergeCell ref="O4:Q4"/>
    <mergeCell ref="C5:C6"/>
    <mergeCell ref="P5:P6"/>
    <mergeCell ref="Q5:Q6"/>
    <mergeCell ref="D5:F5"/>
    <mergeCell ref="G5:G6"/>
    <mergeCell ref="H5:J5"/>
    <mergeCell ref="K5:K6"/>
    <mergeCell ref="L5:N5"/>
    <mergeCell ref="O5:O6"/>
  </mergeCells>
  <dataValidations count="2">
    <dataValidation allowBlank="1" showInputMessage="1" showErrorMessage="1" error="Enter in number format only" sqref="C4:N4"/>
    <dataValidation type="decimal" allowBlank="1" showInputMessage="1" showErrorMessage="1" error="Enter in number format only" sqref="C5:F65519 G5:G9 C1:N3 I9:K9 G10:J10 G16:N65519 G11:M15 L9:M10 H5:N7 H8:M8">
      <formula1>-9999999999999990000</formula1>
      <formula2>9.99999999999999E+21</formula2>
    </dataValidation>
  </dataValidations>
  <hyperlinks>
    <hyperlink ref="B1" location="Index!A1" display="Index"/>
  </hyperlinks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60"/>
  <sheetViews>
    <sheetView workbookViewId="0">
      <pane xSplit="6" ySplit="8" topLeftCell="G41" activePane="bottomRight" state="frozen"/>
      <selection activeCell="D11" sqref="D11"/>
      <selection pane="topRight" activeCell="D11" sqref="D11"/>
      <selection pane="bottomLeft" activeCell="D11" sqref="D11"/>
      <selection pane="bottomRight" activeCell="D3" sqref="D3"/>
    </sheetView>
  </sheetViews>
  <sheetFormatPr defaultColWidth="9.140625" defaultRowHeight="11.25"/>
  <cols>
    <col min="1" max="1" width="3" style="16" customWidth="1"/>
    <col min="2" max="2" width="11.28515625" style="16" hidden="1" customWidth="1"/>
    <col min="3" max="3" width="33.7109375" style="20" customWidth="1"/>
    <col min="4" max="4" width="8" style="302" customWidth="1"/>
    <col min="5" max="5" width="8.140625" style="286" customWidth="1"/>
    <col min="6" max="6" width="10.42578125" style="287" customWidth="1"/>
    <col min="7" max="7" width="12.85546875" style="16" customWidth="1"/>
    <col min="8" max="8" width="7.85546875" style="342" customWidth="1"/>
    <col min="9" max="9" width="7.85546875" style="431" customWidth="1"/>
    <col min="10" max="10" width="9.140625" style="342" customWidth="1"/>
    <col min="11" max="11" width="8.140625" style="342" customWidth="1"/>
    <col min="12" max="12" width="7.42578125" style="342" customWidth="1"/>
    <col min="13" max="13" width="8.140625" style="16" customWidth="1"/>
    <col min="14" max="14" width="8.28515625" style="16" customWidth="1"/>
    <col min="15" max="15" width="9" style="302" customWidth="1"/>
    <col min="16" max="16" width="9" style="16" customWidth="1"/>
    <col min="17" max="17" width="14.7109375" style="16" customWidth="1"/>
    <col min="18" max="19" width="9.28515625" style="16" bestFit="1" customWidth="1"/>
    <col min="20" max="20" width="10" style="16" bestFit="1" customWidth="1"/>
    <col min="21" max="16384" width="9.140625" style="16"/>
  </cols>
  <sheetData>
    <row r="1" spans="1:20" ht="12.75">
      <c r="A1" s="13" t="s">
        <v>45</v>
      </c>
      <c r="I1" s="207"/>
      <c r="J1" s="16"/>
      <c r="K1" s="16"/>
      <c r="L1" s="16"/>
    </row>
    <row r="2" spans="1:20" ht="2.4500000000000002" customHeight="1">
      <c r="I2" s="207"/>
      <c r="J2" s="16"/>
      <c r="K2" s="16"/>
      <c r="L2" s="16"/>
    </row>
    <row r="3" spans="1:20" ht="33.75">
      <c r="C3" s="149" t="s">
        <v>29</v>
      </c>
      <c r="D3" s="507" t="s">
        <v>126</v>
      </c>
      <c r="E3" s="71"/>
      <c r="F3" s="288"/>
      <c r="G3" s="66"/>
      <c r="H3" s="427"/>
      <c r="I3" s="432"/>
      <c r="J3" s="17"/>
      <c r="K3" s="66"/>
      <c r="L3" s="21"/>
      <c r="M3" s="21"/>
      <c r="N3" s="21"/>
    </row>
    <row r="4" spans="1:20" ht="3" customHeight="1">
      <c r="C4" s="23"/>
      <c r="D4" s="70"/>
      <c r="E4" s="71"/>
      <c r="F4" s="288"/>
      <c r="G4" s="21"/>
      <c r="H4" s="427"/>
      <c r="I4" s="432"/>
      <c r="J4" s="17"/>
      <c r="K4" s="17"/>
      <c r="L4" s="21"/>
      <c r="M4" s="21"/>
      <c r="N4" s="21"/>
      <c r="O4" s="70"/>
    </row>
    <row r="5" spans="1:20" ht="12" thickBot="1">
      <c r="C5" s="149" t="s">
        <v>222</v>
      </c>
      <c r="I5" s="207"/>
      <c r="J5" s="16"/>
      <c r="K5" s="16"/>
      <c r="L5" s="16"/>
    </row>
    <row r="6" spans="1:20" ht="11.25" customHeight="1">
      <c r="C6" s="550" t="s">
        <v>127</v>
      </c>
      <c r="D6" s="517" t="s">
        <v>128</v>
      </c>
      <c r="E6" s="518"/>
      <c r="F6" s="553" t="s">
        <v>129</v>
      </c>
      <c r="G6" s="524" t="s">
        <v>130</v>
      </c>
      <c r="H6" s="524" t="s">
        <v>131</v>
      </c>
      <c r="I6" s="525"/>
      <c r="J6" s="525"/>
      <c r="K6" s="526"/>
      <c r="L6" s="517" t="s">
        <v>132</v>
      </c>
      <c r="M6" s="556"/>
      <c r="N6" s="518"/>
      <c r="O6" s="557" t="s">
        <v>133</v>
      </c>
      <c r="P6" s="548" t="s">
        <v>134</v>
      </c>
      <c r="Q6" s="550" t="s">
        <v>57</v>
      </c>
    </row>
    <row r="7" spans="1:20" ht="59.25" customHeight="1" thickBot="1">
      <c r="C7" s="552"/>
      <c r="D7" s="303" t="s">
        <v>135</v>
      </c>
      <c r="E7" s="156" t="s">
        <v>136</v>
      </c>
      <c r="F7" s="554"/>
      <c r="G7" s="555"/>
      <c r="H7" s="237" t="s">
        <v>137</v>
      </c>
      <c r="I7" s="237" t="s">
        <v>138</v>
      </c>
      <c r="J7" s="237" t="s">
        <v>139</v>
      </c>
      <c r="K7" s="235" t="s">
        <v>140</v>
      </c>
      <c r="L7" s="504" t="s">
        <v>141</v>
      </c>
      <c r="M7" s="505" t="s">
        <v>142</v>
      </c>
      <c r="N7" s="506" t="s">
        <v>143</v>
      </c>
      <c r="O7" s="558"/>
      <c r="P7" s="549"/>
      <c r="Q7" s="551"/>
    </row>
    <row r="8" spans="1:20" ht="12" thickBot="1">
      <c r="C8" s="240" t="s">
        <v>144</v>
      </c>
      <c r="D8" s="284">
        <f>SUM(D9:D19)</f>
        <v>26286.172489506789</v>
      </c>
      <c r="E8" s="284">
        <f t="shared" ref="E8:K8" si="0">SUM(E9:E19)</f>
        <v>22505.207760600922</v>
      </c>
      <c r="F8" s="301">
        <f t="shared" si="0"/>
        <v>10704665</v>
      </c>
      <c r="G8" s="284">
        <f t="shared" si="0"/>
        <v>22505.207760600922</v>
      </c>
      <c r="H8" s="339">
        <f t="shared" si="0"/>
        <v>0.86009795533781508</v>
      </c>
      <c r="I8" s="339">
        <f t="shared" si="0"/>
        <v>0.67196180759211377</v>
      </c>
      <c r="J8" s="339">
        <f t="shared" si="0"/>
        <v>0.8567618355387755</v>
      </c>
      <c r="K8" s="339">
        <f t="shared" si="0"/>
        <v>0.85547642529745638</v>
      </c>
      <c r="L8" s="238"/>
      <c r="M8" s="238"/>
      <c r="N8" s="238"/>
      <c r="O8" s="284">
        <f>SUM(O9:O19)</f>
        <v>22048.356401191144</v>
      </c>
      <c r="P8" s="246">
        <f>O8/D8*10</f>
        <v>8.3878154607684543</v>
      </c>
      <c r="Q8" s="249"/>
    </row>
    <row r="9" spans="1:20">
      <c r="C9" s="241" t="s">
        <v>145</v>
      </c>
      <c r="D9" s="308">
        <f xml:space="preserve"> [5]Results!C$227</f>
        <v>10547.461930722771</v>
      </c>
      <c r="E9" s="385">
        <f xml:space="preserve"> '[5]Sales &amp; Losses ip'!D$18</f>
        <v>12051.105879441353</v>
      </c>
      <c r="F9" s="309">
        <f xml:space="preserve"> [5]Results!L$227</f>
        <v>7970976</v>
      </c>
      <c r="G9" s="401">
        <f>[5]Results!$M$227</f>
        <v>12051.105879441353</v>
      </c>
      <c r="H9" s="326">
        <f>[5]Results!$E$227</f>
        <v>0.34511872902909324</v>
      </c>
      <c r="I9" s="326">
        <f xml:space="preserve"> [5]Results!E$276</f>
        <v>0.25581054922207708</v>
      </c>
      <c r="J9" s="326">
        <f xml:space="preserve"> [5]Results!E$374</f>
        <v>0.32194431123930456</v>
      </c>
      <c r="K9" s="326">
        <f xml:space="preserve"> [5]Results!E$325</f>
        <v>0.30820869262861272</v>
      </c>
      <c r="L9" s="479">
        <f>[5]Results!$E$22</f>
        <v>0.87531888830743887</v>
      </c>
      <c r="M9" s="479">
        <f>[5]Results!$L$374</f>
        <v>0.92591403687413698</v>
      </c>
      <c r="N9" s="326">
        <f>[5]Results!$L$325</f>
        <v>0.87691361460409534</v>
      </c>
      <c r="O9" s="381">
        <f xml:space="preserve"> [2]SPDCL_Output!AA$9</f>
        <v>8744.6180683164148</v>
      </c>
      <c r="P9" s="456">
        <f xml:space="preserve"> [2]SPDCL_Output!AF$9</f>
        <v>8.2907320507552527</v>
      </c>
      <c r="Q9" s="438"/>
      <c r="R9" s="366">
        <f>(M9+N9)/2</f>
        <v>0.90141382573911621</v>
      </c>
      <c r="S9" s="367"/>
      <c r="T9" s="366"/>
    </row>
    <row r="10" spans="1:20">
      <c r="C10" s="241" t="s">
        <v>146</v>
      </c>
      <c r="D10" s="310">
        <f xml:space="preserve"> [5]Results!C$228</f>
        <v>3484.7976921457139</v>
      </c>
      <c r="E10" s="386">
        <f xml:space="preserve"> '[5]Sales &amp; Losses ip'!D$19</f>
        <v>3819.7469387051597</v>
      </c>
      <c r="F10" s="311">
        <f xml:space="preserve"> [5]Results!L$228</f>
        <v>1138848</v>
      </c>
      <c r="G10" s="402">
        <f xml:space="preserve"> [5]Results!$M$228</f>
        <v>3819.7469387051597</v>
      </c>
      <c r="H10" s="326">
        <f xml:space="preserve"> [5]Results!$E$228</f>
        <v>0.11402448838745725</v>
      </c>
      <c r="I10" s="326">
        <f xml:space="preserve"> [5]Results!E$277</f>
        <v>9.0967959673292867E-2</v>
      </c>
      <c r="J10" s="326">
        <f xml:space="preserve"> [5]Results!E$375</f>
        <v>0.11337358470165804</v>
      </c>
      <c r="K10" s="326">
        <f xml:space="preserve"> [5]Results!E$326</f>
        <v>0.11227484563243012</v>
      </c>
      <c r="L10" s="479">
        <f>[5]Results!$E$23</f>
        <v>0.81325342345441831</v>
      </c>
      <c r="M10" s="479">
        <f>[5]Results!$L$375</f>
        <v>0.91381198175505907</v>
      </c>
      <c r="N10" s="326">
        <f>[5]Results!$L$326</f>
        <v>0.89526056156365963</v>
      </c>
      <c r="O10" s="381">
        <f xml:space="preserve"> [2]SPDCL_Output!AA$10</f>
        <v>2922.9093746389908</v>
      </c>
      <c r="P10" s="456">
        <f xml:space="preserve"> [2]SPDCL_Output!AF$10</f>
        <v>8.3876013268341314</v>
      </c>
      <c r="Q10" s="438"/>
      <c r="R10" s="366">
        <f t="shared" ref="R10:R15" si="1">(M10+N10)/2</f>
        <v>0.90453627165935935</v>
      </c>
      <c r="S10" s="367"/>
      <c r="T10" s="366"/>
    </row>
    <row r="11" spans="1:20">
      <c r="C11" s="241" t="s">
        <v>147</v>
      </c>
      <c r="D11" s="310">
        <f xml:space="preserve"> [5]Results!C$229</f>
        <v>980.06277500250008</v>
      </c>
      <c r="E11" s="386">
        <f xml:space="preserve"> '[5]Sales &amp; Losses ip'!D$20</f>
        <v>1051.5956504742551</v>
      </c>
      <c r="F11" s="311">
        <f xml:space="preserve"> [5]Results!L$229</f>
        <v>45976.000000000044</v>
      </c>
      <c r="G11" s="402">
        <f xml:space="preserve"> [5]Results!$M$229</f>
        <v>1051.5956504742551</v>
      </c>
      <c r="H11" s="326">
        <f xml:space="preserve"> [5]Results!$E$229</f>
        <v>3.2068190575058185E-2</v>
      </c>
      <c r="I11" s="326">
        <f xml:space="preserve"> [5]Results!E$278</f>
        <v>2.6082760870444248E-2</v>
      </c>
      <c r="J11" s="326">
        <f xml:space="preserve"> [5]Results!E$376</f>
        <v>3.5859268784078198E-2</v>
      </c>
      <c r="K11" s="326">
        <f xml:space="preserve"> [5]Results!E$327</f>
        <v>3.4617914852070081E-2</v>
      </c>
      <c r="L11" s="479">
        <f>[5]Results!$E$24</f>
        <v>0.79769545571574718</v>
      </c>
      <c r="M11" s="479">
        <f>[5]Results!$L$376</f>
        <v>1</v>
      </c>
      <c r="N11" s="326">
        <f>[5]Results!$L$327</f>
        <v>0.95503984895570493</v>
      </c>
      <c r="O11" s="381">
        <f xml:space="preserve"> [2]SPDCL_Output!AA$11</f>
        <v>837.68766257698314</v>
      </c>
      <c r="P11" s="456">
        <f xml:space="preserve"> [2]SPDCL_Output!AF$11</f>
        <v>8.5472857855951752</v>
      </c>
      <c r="Q11" s="438"/>
      <c r="R11" s="366">
        <f t="shared" si="1"/>
        <v>0.97751992447785252</v>
      </c>
      <c r="S11" s="367"/>
      <c r="T11" s="366"/>
    </row>
    <row r="12" spans="1:20">
      <c r="C12" s="241" t="s">
        <v>148</v>
      </c>
      <c r="D12" s="310">
        <f xml:space="preserve"> [5]Results!C$230</f>
        <v>10.040297971789915</v>
      </c>
      <c r="E12" s="386">
        <f xml:space="preserve"> '[5]Sales &amp; Losses ip'!D$21</f>
        <v>13.788984125942015</v>
      </c>
      <c r="F12" s="311">
        <f xml:space="preserve"> [5]Results!L$230</f>
        <v>4692</v>
      </c>
      <c r="G12" s="402">
        <f xml:space="preserve"> [5]Results!$M$230</f>
        <v>13.788984125942015</v>
      </c>
      <c r="H12" s="326">
        <f xml:space="preserve"> [5]Results!$E$230</f>
        <v>3.2852404662436833E-4</v>
      </c>
      <c r="I12" s="326">
        <f xml:space="preserve"> [5]Results!E$279</f>
        <v>2.6671518947484006E-4</v>
      </c>
      <c r="J12" s="326">
        <f xml:space="preserve"> [5]Results!E$377</f>
        <v>3.5178525412055768E-4</v>
      </c>
      <c r="K12" s="326">
        <f xml:space="preserve"> [5]Results!E$328</f>
        <v>2.8645988921096151E-4</v>
      </c>
      <c r="L12" s="479">
        <f>[5]Results!$E$25</f>
        <v>0.79916349213117877</v>
      </c>
      <c r="M12" s="479">
        <f>[5]Results!$L$377</f>
        <v>0.96854101801220838</v>
      </c>
      <c r="N12" s="326">
        <f>[5]Results!$L$328</f>
        <v>0.78023642894819867</v>
      </c>
      <c r="O12" s="381">
        <f xml:space="preserve"> [2]SPDCL_Output!AA$12</f>
        <v>8.519672605470177</v>
      </c>
      <c r="P12" s="456">
        <f xml:space="preserve"> [2]SPDCL_Output!AF$12</f>
        <v>8.4854778507647701</v>
      </c>
      <c r="Q12" s="438"/>
      <c r="R12" s="366">
        <f t="shared" si="1"/>
        <v>0.87438872348020347</v>
      </c>
      <c r="S12" s="367"/>
      <c r="T12" s="366"/>
    </row>
    <row r="13" spans="1:20">
      <c r="C13" s="241" t="s">
        <v>211</v>
      </c>
      <c r="D13" s="310">
        <f xml:space="preserve"> [5]Results!C$231</f>
        <v>10590.924737225754</v>
      </c>
      <c r="E13" s="386">
        <f xml:space="preserve"> '[5]Sales &amp; Losses ip'!D$22</f>
        <v>5092.3116225399999</v>
      </c>
      <c r="F13" s="311">
        <f xml:space="preserve"> [5]Results!L$231</f>
        <v>1376421</v>
      </c>
      <c r="G13" s="402">
        <f xml:space="preserve"> [5]Results!$M$231</f>
        <v>5092.3116225399999</v>
      </c>
      <c r="H13" s="326">
        <f xml:space="preserve"> [5]Results!$E$231</f>
        <v>0.34654085585342953</v>
      </c>
      <c r="I13" s="326">
        <f xml:space="preserve"> [5]Results!E$280</f>
        <v>0.27444967914373269</v>
      </c>
      <c r="J13" s="326">
        <f xml:space="preserve"> [5]Results!E$378</f>
        <v>0.36291777117886354</v>
      </c>
      <c r="K13" s="326">
        <f xml:space="preserve"> [5]Results!E$329</f>
        <v>0.38148295689171785</v>
      </c>
      <c r="L13" s="479">
        <f>[5]Results!$E$26</f>
        <v>0.81923394328235466</v>
      </c>
      <c r="M13" s="479">
        <f>[5]Results!$L$378</f>
        <v>0.9616368071923328</v>
      </c>
      <c r="N13" s="326">
        <f>[5]Results!$L$329</f>
        <v>1</v>
      </c>
      <c r="O13" s="381">
        <f xml:space="preserve"> [2]SPDCL_Output!AA$13</f>
        <v>8968.3282097403844</v>
      </c>
      <c r="P13" s="456">
        <f xml:space="preserve"> [2]SPDCL_Output!AF$13</f>
        <v>8.4679368726111797</v>
      </c>
      <c r="Q13" s="438"/>
      <c r="R13" s="366">
        <f t="shared" si="1"/>
        <v>0.98081840359616645</v>
      </c>
      <c r="S13" s="367"/>
      <c r="T13" s="366"/>
    </row>
    <row r="14" spans="1:20" ht="25.5" customHeight="1">
      <c r="C14" s="241" t="s">
        <v>149</v>
      </c>
      <c r="D14" s="310">
        <f xml:space="preserve"> [5]Results!C$232</f>
        <v>479.59485512625008</v>
      </c>
      <c r="E14" s="386">
        <f xml:space="preserve"> '[5]Sales &amp; Losses ip'!D$23</f>
        <v>295.71329010746894</v>
      </c>
      <c r="F14" s="311">
        <f xml:space="preserve"> [5]Results!L$232</f>
        <v>126940</v>
      </c>
      <c r="G14" s="402">
        <f xml:space="preserve"> [5]Results!$M$232</f>
        <v>295.71329010746894</v>
      </c>
      <c r="H14" s="326">
        <f xml:space="preserve"> [5]Results!$E$232</f>
        <v>1.5692606234296348E-2</v>
      </c>
      <c r="I14" s="326">
        <f xml:space="preserve"> [5]Results!E$281</f>
        <v>1.1859324979839894E-2</v>
      </c>
      <c r="J14" s="326">
        <f xml:space="preserve"> [5]Results!E$379</f>
        <v>1.4809080172490599E-2</v>
      </c>
      <c r="K14" s="326">
        <f xml:space="preserve"> [5]Results!E$330</f>
        <v>1.4786927920776809E-2</v>
      </c>
      <c r="L14" s="479">
        <f>[5]Results!$E$27</f>
        <v>0.85852180322366944</v>
      </c>
      <c r="M14" s="479">
        <f>[5]Results!$L$379</f>
        <v>0.94507150461984601</v>
      </c>
      <c r="N14" s="326">
        <f>[5]Results!$L$330</f>
        <v>0.93354779458296933</v>
      </c>
      <c r="O14" s="381">
        <f xml:space="preserve"> [2]SPDCL_Output!AA$14</f>
        <v>387.56766074425053</v>
      </c>
      <c r="P14" s="456">
        <f xml:space="preserve"> [2]SPDCL_Output!AF$14</f>
        <v>8.0811471724863679</v>
      </c>
      <c r="Q14" s="438"/>
      <c r="R14" s="366">
        <f t="shared" si="1"/>
        <v>0.93930964960140773</v>
      </c>
      <c r="S14" s="367"/>
      <c r="T14" s="366"/>
    </row>
    <row r="15" spans="1:20" s="207" customFormat="1" ht="23.25" customHeight="1">
      <c r="C15" s="242" t="s">
        <v>150</v>
      </c>
      <c r="D15" s="310">
        <f xml:space="preserve"> [5]Results!C$233</f>
        <v>191.64931063200936</v>
      </c>
      <c r="E15" s="386">
        <f xml:space="preserve"> '[5]Sales &amp; Losses ip'!D$24+'[5]Sales &amp; Losses ip'!$D$25</f>
        <v>173.59939520674413</v>
      </c>
      <c r="F15" s="313">
        <f xml:space="preserve"> [5]Results!L$233</f>
        <v>40644</v>
      </c>
      <c r="G15" s="403">
        <f xml:space="preserve"> [5]Results!$M$233</f>
        <v>173.59939520674413</v>
      </c>
      <c r="H15" s="326">
        <f xml:space="preserve"> [5]Results!$E$233</f>
        <v>6.2708703704312451E-3</v>
      </c>
      <c r="I15" s="326">
        <f xml:space="preserve"> [5]Results!E$282</f>
        <v>9.0413135632908415E-3</v>
      </c>
      <c r="J15" s="326">
        <f xml:space="preserve"> [5]Results!E$380</f>
        <v>7.4581420618220623E-3</v>
      </c>
      <c r="K15" s="326">
        <f xml:space="preserve"> [5]Results!E$331</f>
        <v>3.7702070300141004E-3</v>
      </c>
      <c r="L15" s="479">
        <f>[5]Results!$E$28</f>
        <v>0.56249999999999989</v>
      </c>
      <c r="M15" s="479">
        <f>[5]Results!$L$380</f>
        <v>0.76045665303719201</v>
      </c>
      <c r="N15" s="326">
        <f>[5]Results!$L$331</f>
        <v>0.38030411808518511</v>
      </c>
      <c r="O15" s="381">
        <f xml:space="preserve"> [2]SPDCL_Output!AA$15</f>
        <v>176.98223953038524</v>
      </c>
      <c r="P15" s="456">
        <f xml:space="preserve"> [2]SPDCL_Output!AF$15</f>
        <v>9.2346922066530812</v>
      </c>
      <c r="Q15" s="439"/>
      <c r="R15" s="366">
        <f t="shared" si="1"/>
        <v>0.57038038556118853</v>
      </c>
      <c r="S15" s="369"/>
      <c r="T15" s="368"/>
    </row>
    <row r="16" spans="1:20">
      <c r="C16" s="241" t="s">
        <v>151</v>
      </c>
      <c r="D16" s="314"/>
      <c r="E16" s="387"/>
      <c r="F16" s="315"/>
      <c r="G16" s="404"/>
      <c r="H16" s="454"/>
      <c r="I16" s="443"/>
      <c r="J16" s="444"/>
      <c r="K16" s="443"/>
      <c r="L16" s="443"/>
      <c r="M16" s="445"/>
      <c r="N16" s="446"/>
      <c r="O16" s="447"/>
      <c r="P16" s="457"/>
      <c r="Q16" s="438"/>
      <c r="R16" s="368"/>
      <c r="S16" s="369"/>
      <c r="T16" s="368"/>
    </row>
    <row r="17" spans="3:20" s="23" customFormat="1" ht="12" customHeight="1">
      <c r="C17" s="278" t="s">
        <v>215</v>
      </c>
      <c r="D17" s="312">
        <f xml:space="preserve"> [5]Results!C$234</f>
        <v>1.64089068</v>
      </c>
      <c r="E17" s="386">
        <f xml:space="preserve"> '[5]Sales &amp; Losses ip'!D$26</f>
        <v>7.3460000000000001</v>
      </c>
      <c r="F17" s="313">
        <f xml:space="preserve"> [5]Results!L$234</f>
        <v>168</v>
      </c>
      <c r="G17" s="403">
        <f xml:space="preserve"> [5]Results!$M$234</f>
        <v>7.3460000000000001</v>
      </c>
      <c r="H17" s="326">
        <f xml:space="preserve"> [5]Results!$E$234</f>
        <v>5.3690841424869534E-5</v>
      </c>
      <c r="I17" s="326">
        <f xml:space="preserve"> [5]Results!E$283</f>
        <v>3.4835049499612651E-3</v>
      </c>
      <c r="J17" s="326">
        <f xml:space="preserve"> [5]Results!E$381</f>
        <v>4.7892146437947348E-5</v>
      </c>
      <c r="K17" s="326">
        <f xml:space="preserve"> [5]Results!E$332</f>
        <v>4.8420452623746704E-5</v>
      </c>
      <c r="L17" s="479">
        <f>[5]Results!$E$29</f>
        <v>1.0000000000000002</v>
      </c>
      <c r="M17" s="479">
        <f>[5]Results!$L$381</f>
        <v>0.99980070800450282</v>
      </c>
      <c r="N17" s="326">
        <f>[5]Results!$L$332</f>
        <v>1</v>
      </c>
      <c r="O17" s="381">
        <f xml:space="preserve"> [2]SPDCL_Output!AA$16</f>
        <v>1.7435130382663688</v>
      </c>
      <c r="P17" s="456">
        <f xml:space="preserve"> [2]SPDCL_Output!AF$16</f>
        <v>10.625406430283149</v>
      </c>
      <c r="Q17" s="440"/>
      <c r="R17" s="366">
        <f>(M17+N17)/2</f>
        <v>0.99990035400225141</v>
      </c>
      <c r="S17" s="371"/>
      <c r="T17" s="370"/>
    </row>
    <row r="18" spans="3:20" s="23" customFormat="1" ht="25.5" customHeight="1">
      <c r="C18" s="243" t="s">
        <v>216</v>
      </c>
      <c r="D18" s="312">
        <f xml:space="preserve"> [5]Results!C$235</f>
        <v>0</v>
      </c>
      <c r="E18" s="386">
        <f xml:space="preserve"> '[5]Sales &amp; Losses ip'!D$27</f>
        <v>0</v>
      </c>
      <c r="F18" s="311">
        <f xml:space="preserve"> [5]Results!L$235</f>
        <v>0</v>
      </c>
      <c r="G18" s="402">
        <f>[5]Results!$M$235</f>
        <v>0</v>
      </c>
      <c r="H18" s="326">
        <f>[5]Results!$E$235</f>
        <v>0</v>
      </c>
      <c r="I18" s="326">
        <f xml:space="preserve"> [5]Results!E$284</f>
        <v>0</v>
      </c>
      <c r="J18" s="326">
        <f xml:space="preserve"> [5]Results!E$382</f>
        <v>0</v>
      </c>
      <c r="K18" s="326">
        <f xml:space="preserve"> [5]Results!E$333</f>
        <v>0</v>
      </c>
      <c r="L18" s="326">
        <f>[5]Results!$E$30</f>
        <v>0</v>
      </c>
      <c r="M18" s="326">
        <f>[5]Results!$L$382</f>
        <v>0</v>
      </c>
      <c r="N18" s="326">
        <f>[5]Results!$L$333</f>
        <v>0</v>
      </c>
      <c r="O18" s="381">
        <f xml:space="preserve"> [2]SPDCL_Output!AA$17</f>
        <v>0</v>
      </c>
      <c r="P18" s="458">
        <f xml:space="preserve"> [2]SPDCL_Output!AF$17</f>
        <v>0</v>
      </c>
      <c r="Q18" s="441"/>
    </row>
    <row r="19" spans="3:20" ht="12" thickBot="1">
      <c r="C19" s="244" t="s">
        <v>124</v>
      </c>
      <c r="D19" s="312">
        <f xml:space="preserve"> [5]Results!C$236</f>
        <v>0</v>
      </c>
      <c r="E19" s="312">
        <f xml:space="preserve"> [5]Results!M$236</f>
        <v>0</v>
      </c>
      <c r="F19" s="311">
        <f xml:space="preserve"> [5]Results!L$236</f>
        <v>0</v>
      </c>
      <c r="G19" s="402"/>
      <c r="H19" s="453"/>
      <c r="I19" s="448"/>
      <c r="J19" s="449"/>
      <c r="K19" s="449"/>
      <c r="L19" s="450"/>
      <c r="M19" s="451"/>
      <c r="N19" s="451"/>
      <c r="O19" s="452"/>
      <c r="P19" s="459"/>
      <c r="Q19" s="442"/>
    </row>
    <row r="20" spans="3:20" ht="12" hidden="1" customHeight="1">
      <c r="C20" s="239"/>
      <c r="D20" s="289"/>
      <c r="E20" s="289"/>
      <c r="F20" s="290"/>
      <c r="G20" s="405"/>
      <c r="H20" s="421"/>
      <c r="I20" s="421"/>
      <c r="J20" s="318"/>
      <c r="K20" s="319"/>
      <c r="L20" s="343"/>
      <c r="M20" s="269"/>
      <c r="N20" s="268"/>
      <c r="O20" s="245"/>
      <c r="P20" s="460"/>
      <c r="Q20" s="248"/>
    </row>
    <row r="21" spans="3:20" ht="12" hidden="1" customHeight="1">
      <c r="C21" s="152"/>
      <c r="D21" s="291"/>
      <c r="E21" s="291"/>
      <c r="F21" s="292"/>
      <c r="G21" s="406"/>
      <c r="H21" s="327"/>
      <c r="I21" s="327"/>
      <c r="J21" s="320"/>
      <c r="K21" s="321"/>
      <c r="L21" s="344"/>
      <c r="M21" s="267"/>
      <c r="N21" s="270"/>
      <c r="O21" s="133"/>
      <c r="P21" s="461"/>
      <c r="Q21" s="236"/>
    </row>
    <row r="22" spans="3:20" ht="11.25" hidden="1" customHeight="1">
      <c r="C22" s="152"/>
      <c r="D22" s="291"/>
      <c r="E22" s="291"/>
      <c r="F22" s="292"/>
      <c r="G22" s="406"/>
      <c r="H22" s="327"/>
      <c r="I22" s="327"/>
      <c r="J22" s="320"/>
      <c r="K22" s="321"/>
      <c r="L22" s="344"/>
      <c r="M22" s="267"/>
      <c r="N22" s="270"/>
      <c r="O22" s="133"/>
      <c r="P22" s="461"/>
      <c r="Q22" s="154"/>
    </row>
    <row r="23" spans="3:20" ht="11.25" hidden="1" customHeight="1">
      <c r="C23" s="152"/>
      <c r="D23" s="291"/>
      <c r="E23" s="291"/>
      <c r="F23" s="292"/>
      <c r="G23" s="406"/>
      <c r="H23" s="327"/>
      <c r="I23" s="327"/>
      <c r="J23" s="320"/>
      <c r="K23" s="321"/>
      <c r="L23" s="344"/>
      <c r="M23" s="267"/>
      <c r="N23" s="270"/>
      <c r="O23" s="133"/>
      <c r="P23" s="461"/>
      <c r="Q23" s="154"/>
    </row>
    <row r="24" spans="3:20" ht="11.25" hidden="1" customHeight="1">
      <c r="C24" s="152"/>
      <c r="D24" s="291"/>
      <c r="E24" s="291"/>
      <c r="F24" s="292"/>
      <c r="G24" s="406"/>
      <c r="H24" s="327"/>
      <c r="I24" s="327"/>
      <c r="J24" s="320"/>
      <c r="K24" s="321"/>
      <c r="L24" s="344"/>
      <c r="M24" s="267"/>
      <c r="N24" s="270"/>
      <c r="O24" s="133"/>
      <c r="P24" s="461"/>
      <c r="Q24" s="154"/>
    </row>
    <row r="25" spans="3:20" ht="11.25" hidden="1" customHeight="1">
      <c r="C25" s="152"/>
      <c r="D25" s="291"/>
      <c r="E25" s="291"/>
      <c r="F25" s="292"/>
      <c r="G25" s="406"/>
      <c r="H25" s="327"/>
      <c r="I25" s="327"/>
      <c r="J25" s="320"/>
      <c r="K25" s="321"/>
      <c r="L25" s="344"/>
      <c r="M25" s="267"/>
      <c r="N25" s="270"/>
      <c r="O25" s="133"/>
      <c r="P25" s="461"/>
      <c r="Q25" s="154"/>
    </row>
    <row r="26" spans="3:20" ht="12" thickBot="1">
      <c r="C26" s="253" t="s">
        <v>152</v>
      </c>
      <c r="D26" s="285">
        <f>SUM(D27:D41)</f>
        <v>7314.179656097077</v>
      </c>
      <c r="E26" s="285">
        <f>SUM(E27:E41)</f>
        <v>3424.4624905409191</v>
      </c>
      <c r="F26" s="300">
        <f>SUM(F27:F41)</f>
        <v>16003.067366686291</v>
      </c>
      <c r="G26" s="407">
        <f>SUM(G27:G41)</f>
        <v>3424.4624905409191</v>
      </c>
      <c r="H26" s="422">
        <f>SUM(H27:H41)</f>
        <v>0.13990204466218503</v>
      </c>
      <c r="I26" s="422">
        <f t="shared" ref="I26:K26" si="2">SUM(I27:I41)</f>
        <v>0.32803819240788629</v>
      </c>
      <c r="J26" s="322">
        <f t="shared" si="2"/>
        <v>0.14323816446122453</v>
      </c>
      <c r="K26" s="323">
        <f t="shared" si="2"/>
        <v>0.14452357470254362</v>
      </c>
      <c r="L26" s="345"/>
      <c r="M26" s="272"/>
      <c r="N26" s="271"/>
      <c r="O26" s="285">
        <f>SUM(O27:O41)</f>
        <v>4744.7900302481867</v>
      </c>
      <c r="P26" s="462">
        <f t="shared" ref="P26" si="3">SUM(P27:P41)</f>
        <v>45.726250888074631</v>
      </c>
      <c r="Q26" s="155"/>
    </row>
    <row r="27" spans="3:20">
      <c r="C27" s="254" t="s">
        <v>77</v>
      </c>
      <c r="D27" s="304">
        <f>[5]Results!$C$239</f>
        <v>4601.7111240659051</v>
      </c>
      <c r="E27" s="304">
        <f xml:space="preserve"> '[5]Sales &amp; Losses ip'!$D$31</f>
        <v>2002.7952764746517</v>
      </c>
      <c r="F27" s="293">
        <f>[5]Results!$L$239</f>
        <v>9588.0673666862913</v>
      </c>
      <c r="G27" s="408">
        <f>[5]Results!$M$239</f>
        <v>2002.7952764746517</v>
      </c>
      <c r="H27" s="324">
        <f>[5]Results!$E$239</f>
        <v>8.8019275636042338E-2</v>
      </c>
      <c r="I27" s="324">
        <f>[5]Results!$E$288</f>
        <v>7.0859202797422305E-2</v>
      </c>
      <c r="J27" s="433">
        <f xml:space="preserve"> [5]Results!E$386</f>
        <v>9.489771854604874E-2</v>
      </c>
      <c r="K27" s="325">
        <f>[5]Results!$E$337</f>
        <v>9.6902638404094299E-2</v>
      </c>
      <c r="L27" s="481">
        <f>[5]Results!$E$33</f>
        <v>0.8059307937937229</v>
      </c>
      <c r="M27" s="482">
        <f>[5]Results!$L$386</f>
        <v>0.97463480185978002</v>
      </c>
      <c r="N27" s="499">
        <f>[5]Results!$L$337</f>
        <v>0.98511885233697916</v>
      </c>
      <c r="O27" s="372">
        <f xml:space="preserve"> [2]SPDCL_Output!AA$23</f>
        <v>3031.6286710523045</v>
      </c>
      <c r="P27" s="463">
        <f xml:space="preserve"> [2]SPDCL_Output!AF$23</f>
        <v>6.5880464664493488</v>
      </c>
      <c r="Q27" s="153"/>
      <c r="R27" s="366">
        <f>(M27+N27)/2</f>
        <v>0.97987682709837953</v>
      </c>
    </row>
    <row r="28" spans="3:20">
      <c r="C28" s="241" t="s">
        <v>153</v>
      </c>
      <c r="D28" s="316"/>
      <c r="E28" s="316"/>
      <c r="F28" s="316"/>
      <c r="G28" s="316"/>
      <c r="H28" s="316"/>
      <c r="I28" s="316"/>
      <c r="J28" s="316"/>
      <c r="K28" s="316"/>
      <c r="L28" s="483"/>
      <c r="M28" s="483"/>
      <c r="N28" s="316"/>
      <c r="O28" s="316"/>
      <c r="P28" s="464"/>
      <c r="Q28" s="153"/>
    </row>
    <row r="29" spans="3:20">
      <c r="C29" s="241" t="s">
        <v>154</v>
      </c>
      <c r="D29" s="316"/>
      <c r="E29" s="316"/>
      <c r="F29" s="316"/>
      <c r="G29" s="316"/>
      <c r="H29" s="316"/>
      <c r="I29" s="316"/>
      <c r="J29" s="316"/>
      <c r="K29" s="316"/>
      <c r="L29" s="483"/>
      <c r="M29" s="483"/>
      <c r="N29" s="316"/>
      <c r="O29" s="316"/>
      <c r="P29" s="464"/>
      <c r="Q29" s="153"/>
    </row>
    <row r="30" spans="3:20">
      <c r="C30" s="241" t="s">
        <v>155</v>
      </c>
      <c r="D30" s="316"/>
      <c r="E30" s="316"/>
      <c r="F30" s="316"/>
      <c r="G30" s="316"/>
      <c r="H30" s="316"/>
      <c r="I30" s="316"/>
      <c r="J30" s="316"/>
      <c r="K30" s="316"/>
      <c r="L30" s="483"/>
      <c r="M30" s="483"/>
      <c r="N30" s="316"/>
      <c r="O30" s="316"/>
      <c r="P30" s="464"/>
      <c r="Q30" s="153"/>
    </row>
    <row r="31" spans="3:20" ht="12.75" customHeight="1" thickBot="1">
      <c r="C31" s="241" t="s">
        <v>214</v>
      </c>
      <c r="D31" s="316"/>
      <c r="E31" s="316"/>
      <c r="F31" s="316"/>
      <c r="G31" s="316"/>
      <c r="H31" s="316"/>
      <c r="I31" s="316"/>
      <c r="J31" s="316"/>
      <c r="K31" s="316"/>
      <c r="L31" s="483"/>
      <c r="M31" s="483"/>
      <c r="N31" s="316"/>
      <c r="O31" s="316"/>
      <c r="P31" s="464"/>
      <c r="Q31" s="153"/>
    </row>
    <row r="32" spans="3:20" s="384" customFormat="1" ht="12" thickBot="1">
      <c r="C32" s="378" t="s">
        <v>157</v>
      </c>
      <c r="D32" s="379">
        <f>[5]Results!$C$242</f>
        <v>0.41010000000000002</v>
      </c>
      <c r="E32" s="304">
        <f>'[5]Sales &amp; Losses ip'!$D$32</f>
        <v>8.4000000000000005E-2</v>
      </c>
      <c r="F32" s="380">
        <f>[5]Results!$L$242</f>
        <v>0</v>
      </c>
      <c r="G32" s="409">
        <f>[5]Results!$M$242</f>
        <v>8.4000000000000005E-2</v>
      </c>
      <c r="H32" s="327">
        <f>[5]Results!$E$242</f>
        <v>7.8441918593201975E-6</v>
      </c>
      <c r="I32" s="327">
        <f>[5]Results!$E$291</f>
        <v>1.0738967201066677E-5</v>
      </c>
      <c r="J32" s="380">
        <f>[5]Results!$E$389</f>
        <v>1.0790749225108109E-5</v>
      </c>
      <c r="K32" s="380">
        <f>[5]Results!$E$340</f>
        <v>1.1210503068131858E-5</v>
      </c>
      <c r="L32" s="484"/>
      <c r="M32" s="485">
        <f>[5]Results!$L$389</f>
        <v>0.73305957057684457</v>
      </c>
      <c r="N32" s="327">
        <f>[5]Results!$L$340</f>
        <v>0.75384082831566424</v>
      </c>
      <c r="O32" s="382">
        <f xml:space="preserve"> [2]SPDCL_Output!AA$24</f>
        <v>0.2984596109715304</v>
      </c>
      <c r="P32" s="465">
        <f xml:space="preserve"> [2]SPDCL_Output!AF$24</f>
        <v>7.2777276510980338</v>
      </c>
      <c r="Q32" s="383"/>
      <c r="R32" s="366">
        <f t="shared" ref="R32:R37" si="4">(M32+N32)/2</f>
        <v>0.74345019944625435</v>
      </c>
    </row>
    <row r="33" spans="3:18" ht="12" customHeight="1">
      <c r="C33" s="241" t="s">
        <v>83</v>
      </c>
      <c r="D33" s="379">
        <f>[5]Results!$C$245</f>
        <v>2136.2401102373324</v>
      </c>
      <c r="E33" s="304">
        <f xml:space="preserve"> '[5]Sales &amp; Losses ip'!D$33</f>
        <v>1083.2950761910888</v>
      </c>
      <c r="F33" s="295">
        <f>[5]Results!$L$245</f>
        <v>5326</v>
      </c>
      <c r="G33" s="410">
        <f>[5]Results!$M$245</f>
        <v>1083.2950761910888</v>
      </c>
      <c r="H33" s="326">
        <f>[5]Results!$E$245</f>
        <v>4.0860954114306174E-2</v>
      </c>
      <c r="I33" s="326">
        <f>[5]Results!$E$294</f>
        <v>3.1264572431523446E-2</v>
      </c>
      <c r="J33" s="327">
        <f>[5]Results!$E$392</f>
        <v>3.8294299225899157E-2</v>
      </c>
      <c r="K33" s="327">
        <f>[5]Results!$E$343</f>
        <v>3.7522610654969993E-2</v>
      </c>
      <c r="L33" s="481">
        <f>[5]Results!$E$35</f>
        <v>0.84795387942966494</v>
      </c>
      <c r="M33" s="482">
        <f>[5]Results!$L$392</f>
        <v>0.89614243143172034</v>
      </c>
      <c r="N33" s="482">
        <f>[5]Results!$L$343</f>
        <v>0.86916623524173586</v>
      </c>
      <c r="O33" s="374">
        <f xml:space="preserve"> [2]SPDCL_Output!AA$25</f>
        <v>1343.1654726922454</v>
      </c>
      <c r="P33" s="466">
        <f xml:space="preserve"> [2]SPDCL_Output!AF$25</f>
        <v>6.2875210808724225</v>
      </c>
      <c r="Q33" s="153"/>
      <c r="R33" s="366">
        <f t="shared" si="4"/>
        <v>0.88265433333672805</v>
      </c>
    </row>
    <row r="34" spans="3:18" ht="14.25" customHeight="1">
      <c r="C34" s="241" t="s">
        <v>160</v>
      </c>
      <c r="D34" s="375">
        <f xml:space="preserve"> [5]Results!C$248</f>
        <v>4.7694978046179743</v>
      </c>
      <c r="E34" s="386">
        <f xml:space="preserve"> '[5]Sales &amp; Losses ip'!D$34</f>
        <v>1.905274862886837</v>
      </c>
      <c r="F34" s="295">
        <f xml:space="preserve"> [5]Results!L$248</f>
        <v>11</v>
      </c>
      <c r="G34" s="410">
        <f>[5]Results!$M$248</f>
        <v>1.905274862886837</v>
      </c>
      <c r="H34" s="326">
        <f>[5]Results!$E$248</f>
        <v>9.1228617049572951E-5</v>
      </c>
      <c r="I34" s="326">
        <f>[5]Results!$E$297</f>
        <v>7.6966118153708559E-5</v>
      </c>
      <c r="J34" s="327">
        <f>[5]Results!$E$395</f>
        <v>8.5155696380083827E-5</v>
      </c>
      <c r="K34" s="327">
        <f>[5]Results!$E$346</f>
        <v>9.0915572842552967E-5</v>
      </c>
      <c r="L34" s="481">
        <f>[5]Results!$E$36</f>
        <v>0.76903787646742117</v>
      </c>
      <c r="M34" s="482">
        <f>[5]Results!$L$395</f>
        <v>0.80948635061566709</v>
      </c>
      <c r="N34" s="482">
        <f>[5]Results!$L$346</f>
        <v>0.85546252616206597</v>
      </c>
      <c r="O34" s="374">
        <f xml:space="preserve"> [2]SPDCL_Output!AA$26</f>
        <v>2.996426992000405</v>
      </c>
      <c r="P34" s="466">
        <f xml:space="preserve"> [2]SPDCL_Output!AF$26</f>
        <v>6.2824790255677909</v>
      </c>
      <c r="Q34" s="153"/>
      <c r="R34" s="366">
        <f t="shared" si="4"/>
        <v>0.83247443838886648</v>
      </c>
    </row>
    <row r="35" spans="3:18" ht="12.75" customHeight="1" thickBot="1">
      <c r="C35" s="241" t="s">
        <v>212</v>
      </c>
      <c r="D35" s="294">
        <f>[5]Results!$C$251</f>
        <v>196.30083245095017</v>
      </c>
      <c r="E35" s="389">
        <f xml:space="preserve"> '[5]Sales &amp; Losses ip'!D$35</f>
        <v>96.814403711214496</v>
      </c>
      <c r="F35" s="295">
        <f>[5]Results!$L$251</f>
        <v>348</v>
      </c>
      <c r="G35" s="410">
        <f>[5]Results!$M$251</f>
        <v>96.814403711214496</v>
      </c>
      <c r="H35" s="326">
        <f>[5]Results!$E$251</f>
        <v>3.7547461396964673E-3</v>
      </c>
      <c r="I35" s="326">
        <f>[5]Results!$E$300</f>
        <v>2.903087118984704E-3</v>
      </c>
      <c r="J35" s="327">
        <f>[5]Results!$E$398</f>
        <v>3.6476556315743571E-3</v>
      </c>
      <c r="K35" s="327">
        <f>[5]Results!$E$349</f>
        <v>3.5507844377793787E-3</v>
      </c>
      <c r="L35" s="481">
        <f>[5]Results!$E$37</f>
        <v>0.83914446152329281</v>
      </c>
      <c r="M35" s="482">
        <f>[5]Results!$L$398</f>
        <v>0.91744460929417782</v>
      </c>
      <c r="N35" s="482">
        <f>[5]Results!$L$349</f>
        <v>0.88401007649179553</v>
      </c>
      <c r="O35" s="374">
        <f xml:space="preserve"> [2]SPDCL_Output!AA$27</f>
        <v>124.14196000211936</v>
      </c>
      <c r="P35" s="466">
        <f xml:space="preserve"> [2]SPDCL_Output!AF$27</f>
        <v>6.3240669156682667</v>
      </c>
      <c r="Q35" s="153"/>
      <c r="R35" s="366">
        <f t="shared" si="4"/>
        <v>0.90072734289298673</v>
      </c>
    </row>
    <row r="36" spans="3:18" ht="14.25" customHeight="1" thickBot="1">
      <c r="C36" s="278" t="s">
        <v>219</v>
      </c>
      <c r="D36" s="364">
        <f xml:space="preserve"> [5]Results!C$261</f>
        <v>0</v>
      </c>
      <c r="E36" s="389">
        <f xml:space="preserve"> '[5]Sales &amp; Losses ip'!D$39</f>
        <v>0</v>
      </c>
      <c r="F36" s="361">
        <f xml:space="preserve"> [5]Results!L$261</f>
        <v>0</v>
      </c>
      <c r="G36" s="361">
        <f xml:space="preserve"> [5]Results!M$261</f>
        <v>0</v>
      </c>
      <c r="H36" s="326">
        <f xml:space="preserve"> [5]Results!E$261</f>
        <v>0</v>
      </c>
      <c r="I36" s="326">
        <f>[5]Results!$E$310</f>
        <v>0</v>
      </c>
      <c r="J36" s="328">
        <f xml:space="preserve"> [5]Results!E$408</f>
        <v>0</v>
      </c>
      <c r="K36" s="328">
        <f xml:space="preserve"> [5]Results!E$359</f>
        <v>0</v>
      </c>
      <c r="L36" s="481">
        <f>[5]Results!$E$40</f>
        <v>0</v>
      </c>
      <c r="M36" s="482">
        <f>[5]Results!$L$408</f>
        <v>0</v>
      </c>
      <c r="N36" s="494">
        <f>[5]Results!$L$359</f>
        <v>0</v>
      </c>
      <c r="O36" s="373">
        <f xml:space="preserve"> [2]SPDCL_Output!AA$30</f>
        <v>0</v>
      </c>
      <c r="P36" s="467">
        <f xml:space="preserve"> [2]SPDCL_Output!AF$30</f>
        <v>0</v>
      </c>
      <c r="Q36" s="153"/>
      <c r="R36" s="366">
        <f t="shared" si="4"/>
        <v>0</v>
      </c>
    </row>
    <row r="37" spans="3:18" ht="13.5" customHeight="1">
      <c r="C37" s="241" t="s">
        <v>87</v>
      </c>
      <c r="D37" s="294">
        <f>[5]Results!$C$256</f>
        <v>197.63741469800331</v>
      </c>
      <c r="E37" s="389">
        <f xml:space="preserve"> '[5]Sales &amp; Losses ip'!D$36</f>
        <v>119.6159058537821</v>
      </c>
      <c r="F37" s="295">
        <f>[5]Results!$L$256</f>
        <v>241</v>
      </c>
      <c r="G37" s="410">
        <f>[5]Results!$M$256</f>
        <v>119.6159058537821</v>
      </c>
      <c r="H37" s="326">
        <f>[5]Results!$E$256</f>
        <v>3.7803116300199153E-3</v>
      </c>
      <c r="I37" s="326">
        <f>[5]Results!$E$305</f>
        <v>3.1279423131368462E-3</v>
      </c>
      <c r="J37" s="327">
        <f>[5]Results!$E$403</f>
        <v>3.2807354940797588E-3</v>
      </c>
      <c r="K37" s="327">
        <f>[5]Results!$E$354</f>
        <v>3.3902719357680553E-3</v>
      </c>
      <c r="L37" s="481">
        <f>[5]Results!E$38</f>
        <v>0.78412461845593118</v>
      </c>
      <c r="M37" s="482">
        <f>[5]Results!$L$403</f>
        <v>0.76846093765936874</v>
      </c>
      <c r="N37" s="500">
        <f>[5]Results!$L$354</f>
        <v>0.78605330635382409</v>
      </c>
      <c r="O37" s="373">
        <f xml:space="preserve"> [2]SPDCL_Output!AA$28</f>
        <v>124.30264835871886</v>
      </c>
      <c r="P37" s="467">
        <f xml:space="preserve"> [2]SPDCL_Output!AF$28</f>
        <v>6.2894289802696282</v>
      </c>
      <c r="Q37" s="153"/>
      <c r="R37" s="366">
        <f t="shared" si="4"/>
        <v>0.77725712200659647</v>
      </c>
    </row>
    <row r="38" spans="3:18">
      <c r="C38" s="255" t="s">
        <v>88</v>
      </c>
      <c r="D38" s="316"/>
      <c r="E38" s="316"/>
      <c r="F38" s="316"/>
      <c r="G38" s="411"/>
      <c r="H38" s="365"/>
      <c r="I38" s="365"/>
      <c r="J38" s="316"/>
      <c r="K38" s="316"/>
      <c r="L38" s="483"/>
      <c r="M38" s="483"/>
      <c r="N38" s="316"/>
      <c r="O38" s="316"/>
      <c r="P38" s="464"/>
      <c r="Q38" s="153"/>
    </row>
    <row r="39" spans="3:18" ht="12" thickBot="1">
      <c r="C39" s="255" t="s">
        <v>89</v>
      </c>
      <c r="D39" s="316"/>
      <c r="E39" s="316"/>
      <c r="F39" s="316"/>
      <c r="G39" s="411"/>
      <c r="H39" s="365"/>
      <c r="I39" s="365"/>
      <c r="J39" s="316"/>
      <c r="K39" s="316"/>
      <c r="L39" s="483"/>
      <c r="M39" s="483"/>
      <c r="N39" s="316"/>
      <c r="O39" s="316"/>
      <c r="P39" s="464"/>
      <c r="Q39" s="153"/>
    </row>
    <row r="40" spans="3:18" ht="17.25" customHeight="1" thickBot="1">
      <c r="C40" s="256" t="s">
        <v>90</v>
      </c>
      <c r="D40" s="363">
        <f xml:space="preserve"> [5]Results!C$258</f>
        <v>177.11057684026792</v>
      </c>
      <c r="E40" s="390">
        <f xml:space="preserve"> '[5]Sales &amp; Losses ip'!D$37+'[5]Sales &amp; Losses ip'!$D$38</f>
        <v>119.95255344729523</v>
      </c>
      <c r="F40" s="362">
        <f xml:space="preserve"> [5]Results!L$258</f>
        <v>489</v>
      </c>
      <c r="G40" s="412">
        <f>[5]Results!$M$258</f>
        <v>119.95255344729523</v>
      </c>
      <c r="H40" s="430">
        <f xml:space="preserve"> [5]Results!E$258</f>
        <v>3.3876843332112504E-3</v>
      </c>
      <c r="I40" s="430">
        <f xml:space="preserve"> [5]Results!E$307</f>
        <v>0.21979568266146421</v>
      </c>
      <c r="J40" s="327">
        <f>[5]Results!$E$405</f>
        <v>3.0218091180173284E-3</v>
      </c>
      <c r="K40" s="326">
        <f xml:space="preserve"> [5]Results!$E$356</f>
        <v>3.0551431940212489E-3</v>
      </c>
      <c r="L40" s="481">
        <f>[5]Results!$F$39</f>
        <v>1.0000000000000004E-2</v>
      </c>
      <c r="M40" s="482">
        <f>[5]Results!$L$405</f>
        <v>0.99923714969983946</v>
      </c>
      <c r="N40" s="273">
        <f>[5]Results!$L$356</f>
        <v>1</v>
      </c>
      <c r="O40" s="372">
        <f xml:space="preserve"> [2]SPDCL_Output!AA$29</f>
        <v>118.25639153982706</v>
      </c>
      <c r="P40" s="463">
        <f xml:space="preserve"> [2]SPDCL_Output!AF$29</f>
        <v>6.6769807681491464</v>
      </c>
      <c r="Q40" s="153"/>
      <c r="R40" s="366">
        <f>(M40+N40)/2</f>
        <v>0.99961857484991978</v>
      </c>
    </row>
    <row r="41" spans="3:18">
      <c r="C41" s="239" t="s">
        <v>217</v>
      </c>
      <c r="D41" s="289"/>
      <c r="E41" s="392"/>
      <c r="F41" s="289"/>
      <c r="G41" s="413"/>
      <c r="H41" s="421"/>
      <c r="I41" s="421"/>
      <c r="J41" s="318"/>
      <c r="K41" s="319"/>
      <c r="L41" s="486"/>
      <c r="M41" s="487"/>
      <c r="N41" s="268"/>
      <c r="O41" s="247"/>
      <c r="P41" s="468"/>
      <c r="Q41" s="153"/>
    </row>
    <row r="42" spans="3:18" ht="11.25" hidden="1" customHeight="1">
      <c r="C42" s="152">
        <f>'[1]1| New Consumer Categories'!$E$41</f>
        <v>0</v>
      </c>
      <c r="D42" s="291"/>
      <c r="E42" s="291"/>
      <c r="F42" s="292"/>
      <c r="G42" s="406"/>
      <c r="H42" s="327"/>
      <c r="I42" s="327"/>
      <c r="J42" s="320"/>
      <c r="K42" s="321"/>
      <c r="L42" s="488"/>
      <c r="M42" s="489"/>
      <c r="N42" s="270"/>
      <c r="O42" s="133"/>
      <c r="P42" s="461"/>
      <c r="Q42" s="153"/>
    </row>
    <row r="43" spans="3:18" ht="11.25" hidden="1" customHeight="1">
      <c r="C43" s="152">
        <f>'[1]1| New Consumer Categories'!$E$42</f>
        <v>0</v>
      </c>
      <c r="D43" s="291"/>
      <c r="E43" s="291"/>
      <c r="F43" s="292"/>
      <c r="G43" s="406"/>
      <c r="H43" s="327"/>
      <c r="I43" s="327"/>
      <c r="J43" s="320"/>
      <c r="K43" s="321"/>
      <c r="L43" s="488"/>
      <c r="M43" s="489"/>
      <c r="N43" s="270"/>
      <c r="O43" s="133"/>
      <c r="P43" s="461"/>
      <c r="Q43" s="153"/>
    </row>
    <row r="44" spans="3:18" ht="11.25" hidden="1" customHeight="1">
      <c r="C44" s="152">
        <f>'[1]1| New Consumer Categories'!$E$43</f>
        <v>0</v>
      </c>
      <c r="D44" s="291"/>
      <c r="E44" s="291"/>
      <c r="F44" s="292"/>
      <c r="G44" s="406"/>
      <c r="H44" s="327"/>
      <c r="I44" s="327"/>
      <c r="J44" s="320"/>
      <c r="K44" s="321"/>
      <c r="L44" s="488"/>
      <c r="M44" s="489"/>
      <c r="N44" s="270"/>
      <c r="O44" s="133"/>
      <c r="P44" s="461"/>
      <c r="Q44" s="153"/>
    </row>
    <row r="45" spans="3:18" ht="11.25" hidden="1" customHeight="1">
      <c r="C45" s="152">
        <f>'[1]1| New Consumer Categories'!$E$44</f>
        <v>0</v>
      </c>
      <c r="D45" s="291"/>
      <c r="E45" s="291"/>
      <c r="F45" s="292"/>
      <c r="G45" s="406"/>
      <c r="H45" s="327"/>
      <c r="I45" s="327"/>
      <c r="J45" s="320"/>
      <c r="K45" s="321"/>
      <c r="L45" s="488"/>
      <c r="M45" s="489"/>
      <c r="N45" s="270"/>
      <c r="O45" s="133"/>
      <c r="P45" s="461"/>
      <c r="Q45" s="153"/>
    </row>
    <row r="46" spans="3:18" ht="11.25" hidden="1" customHeight="1">
      <c r="C46" s="152">
        <f>'[1]1| New Consumer Categories'!$E$45</f>
        <v>0</v>
      </c>
      <c r="D46" s="291"/>
      <c r="E46" s="291"/>
      <c r="F46" s="292"/>
      <c r="G46" s="406"/>
      <c r="H46" s="327"/>
      <c r="I46" s="327"/>
      <c r="J46" s="320"/>
      <c r="K46" s="321"/>
      <c r="L46" s="488"/>
      <c r="M46" s="489"/>
      <c r="N46" s="270"/>
      <c r="O46" s="133"/>
      <c r="P46" s="461"/>
      <c r="Q46" s="153"/>
    </row>
    <row r="47" spans="3:18" ht="12" thickBot="1">
      <c r="C47" s="253" t="s">
        <v>158</v>
      </c>
      <c r="D47" s="285">
        <f>SUM(D48:D61)</f>
        <v>8449.0790762173401</v>
      </c>
      <c r="E47" s="285">
        <f>SUM(E48:E61)</f>
        <v>2737.2530220084172</v>
      </c>
      <c r="F47" s="300">
        <f>SUM(F48:F61)</f>
        <v>823.63254593175884</v>
      </c>
      <c r="G47" s="407">
        <f>SUM(G48:G61)</f>
        <v>2737.2530220084172</v>
      </c>
      <c r="H47" s="422">
        <f t="shared" ref="H47:K47" si="5">SUM(H48:H61)</f>
        <v>0</v>
      </c>
      <c r="I47" s="422">
        <f t="shared" si="5"/>
        <v>0</v>
      </c>
      <c r="J47" s="322">
        <f t="shared" si="5"/>
        <v>0</v>
      </c>
      <c r="K47" s="323">
        <f t="shared" si="5"/>
        <v>0</v>
      </c>
      <c r="L47" s="490"/>
      <c r="M47" s="491"/>
      <c r="N47" s="271"/>
      <c r="O47" s="285">
        <f>SUM(O48:O61)</f>
        <v>4818.4290034298347</v>
      </c>
      <c r="P47" s="462">
        <f t="shared" ref="P47" si="6">SUM(P48:P61)</f>
        <v>34.459847898525354</v>
      </c>
      <c r="Q47" s="258"/>
    </row>
    <row r="48" spans="3:18">
      <c r="C48" s="259" t="s">
        <v>77</v>
      </c>
      <c r="D48" s="298">
        <f>[5]Results!$C$240</f>
        <v>6684.933325334352</v>
      </c>
      <c r="E48" s="393">
        <f xml:space="preserve"> '[5]Sales &amp; Losses ip'!D$43</f>
        <v>2111.9758672352764</v>
      </c>
      <c r="F48" s="293">
        <f>[5]Results!$L$240</f>
        <v>569.63254593175884</v>
      </c>
      <c r="G48" s="408">
        <f>[5]Results!$M$240</f>
        <v>2111.9758672352764</v>
      </c>
      <c r="H48" s="324">
        <f>[5]Results!$E$240</f>
        <v>0</v>
      </c>
      <c r="I48" s="324">
        <f>[5]Results!$E$289</f>
        <v>0</v>
      </c>
      <c r="J48" s="325">
        <f>[5]Results!$E$387</f>
        <v>0</v>
      </c>
      <c r="K48" s="325">
        <f>[5]Results!$E$338</f>
        <v>0</v>
      </c>
      <c r="L48" s="492">
        <f>[5]Results!$E$43</f>
        <v>0.78051931585999568</v>
      </c>
      <c r="M48" s="482">
        <f>[5]Results!$L$387</f>
        <v>0.76192483780148368</v>
      </c>
      <c r="N48" s="266">
        <f>[5]Results!$L$338</f>
        <v>1</v>
      </c>
      <c r="O48" s="372">
        <f xml:space="preserve"> [2]SPDCL_Output!AA$36</f>
        <v>3805.2181959061431</v>
      </c>
      <c r="P48" s="463">
        <f xml:space="preserve"> [2]SPDCL_Output!AF$36</f>
        <v>5.6922305888755034</v>
      </c>
      <c r="Q48" s="264"/>
      <c r="R48" s="366">
        <f>(M48+N48)/2</f>
        <v>0.88096241890074189</v>
      </c>
    </row>
    <row r="49" spans="3:18">
      <c r="C49" s="260" t="s">
        <v>153</v>
      </c>
      <c r="D49" s="316"/>
      <c r="E49" s="316"/>
      <c r="F49" s="316"/>
      <c r="G49" s="316"/>
      <c r="H49" s="316"/>
      <c r="I49" s="316"/>
      <c r="J49" s="316"/>
      <c r="K49" s="316"/>
      <c r="L49" s="483"/>
      <c r="M49" s="483"/>
      <c r="N49" s="316"/>
      <c r="O49" s="316"/>
      <c r="P49" s="464"/>
      <c r="Q49" s="257"/>
    </row>
    <row r="50" spans="3:18">
      <c r="C50" s="260" t="s">
        <v>154</v>
      </c>
      <c r="D50" s="316"/>
      <c r="E50" s="316"/>
      <c r="F50" s="316"/>
      <c r="G50" s="316"/>
      <c r="H50" s="316"/>
      <c r="I50" s="316"/>
      <c r="J50" s="316"/>
      <c r="K50" s="316"/>
      <c r="L50" s="483"/>
      <c r="M50" s="483"/>
      <c r="N50" s="316"/>
      <c r="O50" s="316"/>
      <c r="P50" s="464"/>
      <c r="Q50" s="257"/>
    </row>
    <row r="51" spans="3:18">
      <c r="C51" s="260" t="s">
        <v>155</v>
      </c>
      <c r="D51" s="316"/>
      <c r="E51" s="316"/>
      <c r="F51" s="316"/>
      <c r="G51" s="316"/>
      <c r="H51" s="316"/>
      <c r="I51" s="316"/>
      <c r="J51" s="316"/>
      <c r="K51" s="316"/>
      <c r="L51" s="483"/>
      <c r="M51" s="483"/>
      <c r="N51" s="316"/>
      <c r="O51" s="316"/>
      <c r="P51" s="464"/>
      <c r="Q51" s="257"/>
    </row>
    <row r="52" spans="3:18" ht="22.5">
      <c r="C52" s="260" t="s">
        <v>156</v>
      </c>
      <c r="D52" s="316"/>
      <c r="E52" s="316"/>
      <c r="F52" s="316"/>
      <c r="G52" s="316"/>
      <c r="H52" s="316"/>
      <c r="I52" s="316"/>
      <c r="J52" s="316"/>
      <c r="K52" s="316"/>
      <c r="L52" s="483"/>
      <c r="M52" s="483"/>
      <c r="N52" s="316"/>
      <c r="O52" s="316"/>
      <c r="P52" s="464"/>
      <c r="Q52" s="257"/>
    </row>
    <row r="53" spans="3:18">
      <c r="C53" s="260" t="s">
        <v>157</v>
      </c>
      <c r="D53" s="294">
        <f>[5]Results!$C$243</f>
        <v>55.956312600000011</v>
      </c>
      <c r="E53" s="388">
        <f xml:space="preserve"> '[5]Sales &amp; Losses ip'!D$44</f>
        <v>9.5</v>
      </c>
      <c r="F53" s="294">
        <f>[5]Results!$L$243</f>
        <v>4</v>
      </c>
      <c r="G53" s="414">
        <f>[5]Results!$M$243</f>
        <v>9.5</v>
      </c>
      <c r="H53" s="326">
        <f>[5]Results!$E$243</f>
        <v>0</v>
      </c>
      <c r="I53" s="326">
        <f>[5]Results!$E$292</f>
        <v>0</v>
      </c>
      <c r="J53" s="327">
        <f>[5]Results!$E$390</f>
        <v>0</v>
      </c>
      <c r="K53" s="327">
        <f>[5]Results!$E$341</f>
        <v>0</v>
      </c>
      <c r="L53" s="493">
        <f>[5]Results!$E$44</f>
        <v>0.89688921448691472</v>
      </c>
      <c r="M53" s="482">
        <f>[5]Results!$L$390</f>
        <v>0.93282733892443204</v>
      </c>
      <c r="N53" s="267">
        <f>[5]Results!$L$341</f>
        <v>0.8829855712828526</v>
      </c>
      <c r="O53" s="374">
        <f xml:space="preserve"> [2]SPDCL_Output!AA$37</f>
        <v>29.399392995997459</v>
      </c>
      <c r="P53" s="466">
        <f xml:space="preserve"> [2]SPDCL_Output!AF$37</f>
        <v>5.2539904132277391</v>
      </c>
      <c r="Q53" s="257"/>
      <c r="R53" s="366">
        <f t="shared" ref="R53:R58" si="7">(M53+N53)/2</f>
        <v>0.90790645510364232</v>
      </c>
    </row>
    <row r="54" spans="3:18">
      <c r="C54" s="260" t="s">
        <v>83</v>
      </c>
      <c r="D54" s="294">
        <f>[5]Results!$C$246</f>
        <v>1228.7637458605</v>
      </c>
      <c r="E54" s="388">
        <f xml:space="preserve"> '[5]Sales &amp; Losses ip'!D$45</f>
        <v>435.16290999999995</v>
      </c>
      <c r="F54" s="294">
        <f>[5]Results!$L$246</f>
        <v>177</v>
      </c>
      <c r="G54" s="414">
        <f>[5]Results!$M$246</f>
        <v>435.16290999999995</v>
      </c>
      <c r="H54" s="326">
        <f>[5]Results!$E$246</f>
        <v>0</v>
      </c>
      <c r="I54" s="326">
        <f>[5]Results!$E$295</f>
        <v>0</v>
      </c>
      <c r="J54" s="327">
        <f>[5]Results!$E$393</f>
        <v>0</v>
      </c>
      <c r="K54" s="327">
        <f>[5]Results!$E$344</f>
        <v>0</v>
      </c>
      <c r="L54" s="493">
        <f>[5]Results!$E$45</f>
        <v>0.91149030135076237</v>
      </c>
      <c r="M54" s="482">
        <f>[5]Results!$L$393</f>
        <v>0.98846112078314197</v>
      </c>
      <c r="N54" s="482">
        <f>[5]Results!$L$344</f>
        <v>1</v>
      </c>
      <c r="O54" s="374">
        <f xml:space="preserve"> [2]SPDCL_Output!AA$38</f>
        <v>694.76567119878166</v>
      </c>
      <c r="P54" s="466">
        <f xml:space="preserve"> [2]SPDCL_Output!AF$38</f>
        <v>5.65418432582611</v>
      </c>
      <c r="Q54" s="250"/>
      <c r="R54" s="366">
        <f t="shared" si="7"/>
        <v>0.99423056039157098</v>
      </c>
    </row>
    <row r="55" spans="3:18" ht="22.5">
      <c r="C55" s="260" t="s">
        <v>160</v>
      </c>
      <c r="D55" s="294">
        <f>[5]Results!$C$249</f>
        <v>0</v>
      </c>
      <c r="E55" s="388">
        <f xml:space="preserve"> '[5]Sales &amp; Losses ip'!D$46</f>
        <v>0</v>
      </c>
      <c r="F55" s="294">
        <f>[5]Results!$L$249</f>
        <v>0</v>
      </c>
      <c r="G55" s="414">
        <f>[5]Results!$M$249</f>
        <v>0</v>
      </c>
      <c r="H55" s="326">
        <f>[5]Results!$E$249</f>
        <v>0</v>
      </c>
      <c r="I55" s="326">
        <f>[5]Results!$E$298</f>
        <v>0</v>
      </c>
      <c r="J55" s="327">
        <f>[5]Results!$E$396</f>
        <v>0</v>
      </c>
      <c r="K55" s="327">
        <f>[5]Results!$E$347</f>
        <v>0</v>
      </c>
      <c r="L55" s="493"/>
      <c r="M55" s="494">
        <f xml:space="preserve"> [5]Results!L$396</f>
        <v>0</v>
      </c>
      <c r="N55" s="501">
        <f xml:space="preserve"> [5]Results!L$347</f>
        <v>0</v>
      </c>
      <c r="O55" s="374">
        <f xml:space="preserve"> [2]SPDCL_Output!AA$39</f>
        <v>0</v>
      </c>
      <c r="P55" s="466">
        <f xml:space="preserve"> [2]SPDCL_Output!AF$39</f>
        <v>0</v>
      </c>
      <c r="Q55" s="257"/>
      <c r="R55" s="366">
        <f t="shared" si="7"/>
        <v>0</v>
      </c>
    </row>
    <row r="56" spans="3:18" ht="24.75" customHeight="1" thickBot="1">
      <c r="C56" s="260" t="s">
        <v>212</v>
      </c>
      <c r="D56" s="294">
        <f>[5]Results!$C$252</f>
        <v>292.56351706375352</v>
      </c>
      <c r="E56" s="388">
        <f xml:space="preserve"> '[5]Sales &amp; Losses ip'!D$47</f>
        <v>94.593793973140919</v>
      </c>
      <c r="F56" s="294">
        <f>[5]Results!$L$252</f>
        <v>38</v>
      </c>
      <c r="G56" s="414">
        <f>[5]Results!$M$252</f>
        <v>94.593793973140919</v>
      </c>
      <c r="H56" s="326">
        <f>[5]Results!$E$252</f>
        <v>0</v>
      </c>
      <c r="I56" s="326">
        <f>[5]Results!$E$301</f>
        <v>0</v>
      </c>
      <c r="J56" s="327">
        <f>[5]Results!$E$399</f>
        <v>0</v>
      </c>
      <c r="K56" s="327">
        <f>[5]Results!$E$350</f>
        <v>0</v>
      </c>
      <c r="L56" s="493">
        <f>[5]Results!$E$47</f>
        <v>0.54569892473118276</v>
      </c>
      <c r="M56" s="482">
        <f>[5]Results!$L$399</f>
        <v>0.91694657212215613</v>
      </c>
      <c r="N56" s="482">
        <f>[5]Results!$L$350</f>
        <v>0.43209584787279398</v>
      </c>
      <c r="O56" s="374">
        <f xml:space="preserve"> [2]SPDCL_Output!AA$40</f>
        <v>175.519458701556</v>
      </c>
      <c r="P56" s="466">
        <f xml:space="preserve"> [2]SPDCL_Output!AF$40</f>
        <v>5.9993624790649456</v>
      </c>
      <c r="Q56" s="257"/>
      <c r="R56" s="366">
        <f t="shared" si="7"/>
        <v>0.67452120999747511</v>
      </c>
    </row>
    <row r="57" spans="3:18" ht="24.75" customHeight="1" thickBot="1">
      <c r="C57" s="241" t="s">
        <v>219</v>
      </c>
      <c r="D57" s="364">
        <f xml:space="preserve"> [5]Results!C$262</f>
        <v>0</v>
      </c>
      <c r="E57" s="388">
        <f xml:space="preserve"> '[5]Sales &amp; Losses ip'!D$51</f>
        <v>0</v>
      </c>
      <c r="F57" s="294">
        <f xml:space="preserve"> [5]Results!L$262</f>
        <v>0</v>
      </c>
      <c r="G57" s="414">
        <f xml:space="preserve"> [5]Results!M$262</f>
        <v>0</v>
      </c>
      <c r="H57" s="326">
        <f xml:space="preserve"> [5]Results!E$262</f>
        <v>0</v>
      </c>
      <c r="I57" s="326">
        <f>[5]Results!$E$311</f>
        <v>0</v>
      </c>
      <c r="J57" s="328">
        <f xml:space="preserve"> [5]Results!E$409</f>
        <v>0</v>
      </c>
      <c r="K57" s="328">
        <f xml:space="preserve"> [5]Results!E$360</f>
        <v>0</v>
      </c>
      <c r="L57" s="481">
        <f>[5]Results!$E$50</f>
        <v>0</v>
      </c>
      <c r="M57" s="482">
        <f>[5]Results!$L$409</f>
        <v>0</v>
      </c>
      <c r="N57" s="357">
        <f>[5]Results!$L$360</f>
        <v>0</v>
      </c>
      <c r="O57" s="372">
        <f xml:space="preserve"> [2]SPDCL_Output!AA$43</f>
        <v>0</v>
      </c>
      <c r="P57" s="463">
        <f xml:space="preserve"> [2]SPDCL_Output!AF$43</f>
        <v>0</v>
      </c>
      <c r="Q57" s="257"/>
      <c r="R57" s="366">
        <f t="shared" si="7"/>
        <v>0</v>
      </c>
    </row>
    <row r="58" spans="3:18">
      <c r="C58" s="260" t="s">
        <v>87</v>
      </c>
      <c r="D58" s="364">
        <f xml:space="preserve"> [5]Results!C$257</f>
        <v>143.78090929873312</v>
      </c>
      <c r="E58" s="388">
        <f xml:space="preserve"> '[5]Sales &amp; Losses ip'!D$48</f>
        <v>64.378050000000002</v>
      </c>
      <c r="F58" s="297">
        <f xml:space="preserve"> [5]Results!L$257</f>
        <v>26</v>
      </c>
      <c r="G58" s="415">
        <f>[5]Results!$M$257</f>
        <v>64.378050000000002</v>
      </c>
      <c r="H58" s="326">
        <f>[5]Results!$E$257</f>
        <v>0</v>
      </c>
      <c r="I58" s="326">
        <f xml:space="preserve"> [5]Results!E$306</f>
        <v>0</v>
      </c>
      <c r="J58" s="434">
        <f xml:space="preserve"> [5]Results!E$404</f>
        <v>0</v>
      </c>
      <c r="K58" s="327">
        <f>[5]Results!$E$355</f>
        <v>0</v>
      </c>
      <c r="L58" s="493">
        <f>[5]Results!$E$48</f>
        <v>0.70353536736644751</v>
      </c>
      <c r="M58" s="482">
        <f>[5]Results!$L$404</f>
        <v>0.80640564351501565</v>
      </c>
      <c r="N58" s="500">
        <f>[5]Results!$L$355</f>
        <v>0.98405885127046755</v>
      </c>
      <c r="O58" s="372">
        <f xml:space="preserve"> [2]SPDCL_Output!AA$41</f>
        <v>89.140992903365969</v>
      </c>
      <c r="P58" s="463">
        <f xml:space="preserve"> [2]SPDCL_Output!AF$41</f>
        <v>6.199779465725733</v>
      </c>
      <c r="Q58" s="250"/>
      <c r="R58" s="366">
        <f t="shared" si="7"/>
        <v>0.89523224739274165</v>
      </c>
    </row>
    <row r="59" spans="3:18">
      <c r="C59" s="261" t="s">
        <v>88</v>
      </c>
      <c r="D59" s="316"/>
      <c r="E59" s="316"/>
      <c r="F59" s="316"/>
      <c r="G59" s="316"/>
      <c r="H59" s="316"/>
      <c r="I59" s="316"/>
      <c r="J59" s="316"/>
      <c r="K59" s="316"/>
      <c r="L59" s="483"/>
      <c r="M59" s="483"/>
      <c r="N59" s="316"/>
      <c r="O59" s="316"/>
      <c r="P59" s="464"/>
      <c r="Q59" s="250"/>
    </row>
    <row r="60" spans="3:18" ht="12" thickBot="1">
      <c r="C60" s="261" t="s">
        <v>89</v>
      </c>
      <c r="D60" s="316"/>
      <c r="E60" s="316"/>
      <c r="F60" s="316"/>
      <c r="G60" s="316"/>
      <c r="H60" s="316"/>
      <c r="I60" s="316"/>
      <c r="J60" s="316"/>
      <c r="K60" s="316"/>
      <c r="L60" s="483"/>
      <c r="M60" s="483"/>
      <c r="N60" s="316"/>
      <c r="O60" s="316"/>
      <c r="P60" s="464"/>
      <c r="Q60" s="250"/>
    </row>
    <row r="61" spans="3:18" ht="12" thickBot="1">
      <c r="C61" s="262" t="s">
        <v>90</v>
      </c>
      <c r="D61" s="363">
        <f xml:space="preserve"> [5]Results!C$259</f>
        <v>43.081266060000004</v>
      </c>
      <c r="E61" s="391">
        <f xml:space="preserve"> '[5]Sales &amp; Losses ip'!D$49</f>
        <v>21.642400799999997</v>
      </c>
      <c r="F61" s="297">
        <f xml:space="preserve"> [5]Results!L$259</f>
        <v>9</v>
      </c>
      <c r="G61" s="415">
        <f>[5]Results!$M$259</f>
        <v>21.642400799999997</v>
      </c>
      <c r="H61" s="329">
        <f>[5]Results!$E$259</f>
        <v>0</v>
      </c>
      <c r="I61" s="329">
        <f>[5]Results!$E$308</f>
        <v>0</v>
      </c>
      <c r="J61" s="434"/>
      <c r="K61" s="326">
        <f xml:space="preserve"> [5]Results!$E$357</f>
        <v>0</v>
      </c>
      <c r="L61" s="481">
        <f>[5]Results!$E$49</f>
        <v>1.0000000000000002</v>
      </c>
      <c r="M61" s="482">
        <f>[5]Results!$L$406</f>
        <v>0.99863090876306604</v>
      </c>
      <c r="N61" s="273">
        <f>[5]Results!$L$357</f>
        <v>1</v>
      </c>
      <c r="O61" s="372">
        <f xml:space="preserve"> [2]SPDCL_Output!AA$42</f>
        <v>24.385291723990363</v>
      </c>
      <c r="P61" s="463">
        <f xml:space="preserve"> [2]SPDCL_Output!AF$42</f>
        <v>5.6603006258053226</v>
      </c>
      <c r="Q61" s="252"/>
      <c r="R61" s="366">
        <f>(M61+N61)/2</f>
        <v>0.99931545438153302</v>
      </c>
    </row>
    <row r="62" spans="3:18" ht="11.25" hidden="1" customHeight="1">
      <c r="C62" s="239">
        <f>'[1]1| New Consumer Categories'!$E$40</f>
        <v>0</v>
      </c>
      <c r="D62" s="299"/>
      <c r="E62" s="299"/>
      <c r="F62" s="290"/>
      <c r="G62" s="405"/>
      <c r="H62" s="421"/>
      <c r="I62" s="421"/>
      <c r="J62" s="318"/>
      <c r="K62" s="319"/>
      <c r="L62" s="486"/>
      <c r="M62" s="487"/>
      <c r="N62" s="268"/>
      <c r="O62" s="245"/>
      <c r="P62" s="460"/>
      <c r="Q62" s="263"/>
    </row>
    <row r="63" spans="3:18" ht="11.25" hidden="1" customHeight="1">
      <c r="C63" s="152">
        <f>'[1]1| New Consumer Categories'!$E$41</f>
        <v>0</v>
      </c>
      <c r="D63" s="291"/>
      <c r="E63" s="291"/>
      <c r="F63" s="292"/>
      <c r="G63" s="406"/>
      <c r="H63" s="327"/>
      <c r="I63" s="327"/>
      <c r="J63" s="320"/>
      <c r="K63" s="321"/>
      <c r="L63" s="488"/>
      <c r="M63" s="489"/>
      <c r="N63" s="270"/>
      <c r="O63" s="133"/>
      <c r="P63" s="461"/>
      <c r="Q63" s="153"/>
    </row>
    <row r="64" spans="3:18" ht="11.25" hidden="1" customHeight="1">
      <c r="C64" s="152">
        <f>'[1]1| New Consumer Categories'!$E$42</f>
        <v>0</v>
      </c>
      <c r="D64" s="291"/>
      <c r="E64" s="291"/>
      <c r="F64" s="292"/>
      <c r="G64" s="406"/>
      <c r="H64" s="327"/>
      <c r="I64" s="327"/>
      <c r="J64" s="320"/>
      <c r="K64" s="321"/>
      <c r="L64" s="488"/>
      <c r="M64" s="489"/>
      <c r="N64" s="270"/>
      <c r="O64" s="133"/>
      <c r="P64" s="461"/>
      <c r="Q64" s="153"/>
    </row>
    <row r="65" spans="3:18" ht="11.25" hidden="1" customHeight="1">
      <c r="C65" s="152">
        <f>'[1]1| New Consumer Categories'!$E$43</f>
        <v>0</v>
      </c>
      <c r="D65" s="291"/>
      <c r="E65" s="291"/>
      <c r="F65" s="292"/>
      <c r="G65" s="406"/>
      <c r="H65" s="327"/>
      <c r="I65" s="327"/>
      <c r="J65" s="320"/>
      <c r="K65" s="321"/>
      <c r="L65" s="488"/>
      <c r="M65" s="489"/>
      <c r="N65" s="270"/>
      <c r="O65" s="133"/>
      <c r="P65" s="461"/>
      <c r="Q65" s="153"/>
    </row>
    <row r="66" spans="3:18" ht="11.25" hidden="1" customHeight="1">
      <c r="C66" s="152">
        <f>'[1]1| New Consumer Categories'!$E$44</f>
        <v>0</v>
      </c>
      <c r="D66" s="291"/>
      <c r="E66" s="291"/>
      <c r="F66" s="292"/>
      <c r="G66" s="406"/>
      <c r="H66" s="327"/>
      <c r="I66" s="327"/>
      <c r="J66" s="320"/>
      <c r="K66" s="321"/>
      <c r="L66" s="488"/>
      <c r="M66" s="489"/>
      <c r="N66" s="270"/>
      <c r="O66" s="133"/>
      <c r="P66" s="461"/>
      <c r="Q66" s="153"/>
    </row>
    <row r="67" spans="3:18" ht="11.25" hidden="1" customHeight="1">
      <c r="C67" s="152">
        <f>'[1]1| New Consumer Categories'!$E$45</f>
        <v>0</v>
      </c>
      <c r="D67" s="291"/>
      <c r="E67" s="291"/>
      <c r="F67" s="292"/>
      <c r="G67" s="406"/>
      <c r="H67" s="327"/>
      <c r="I67" s="327"/>
      <c r="J67" s="320"/>
      <c r="K67" s="321"/>
      <c r="L67" s="488"/>
      <c r="M67" s="489"/>
      <c r="N67" s="270"/>
      <c r="O67" s="133"/>
      <c r="P67" s="461"/>
      <c r="Q67" s="153"/>
    </row>
    <row r="68" spans="3:18" ht="12" thickBot="1">
      <c r="C68" s="253" t="s">
        <v>159</v>
      </c>
      <c r="D68" s="285">
        <f>SUM(D69:D84)</f>
        <v>10303.439420478508</v>
      </c>
      <c r="E68" s="285">
        <f t="shared" ref="E68:H68" si="8">SUM(E69:E84)</f>
        <v>3118.4154997335559</v>
      </c>
      <c r="F68" s="285">
        <f t="shared" si="8"/>
        <v>99</v>
      </c>
      <c r="G68" s="416">
        <f t="shared" si="8"/>
        <v>3118.4154997335559</v>
      </c>
      <c r="H68" s="422">
        <f t="shared" si="8"/>
        <v>0</v>
      </c>
      <c r="I68" s="422">
        <f t="shared" ref="I68" si="9">SUM(I69:I84)</f>
        <v>0</v>
      </c>
      <c r="J68" s="322">
        <f t="shared" ref="J68" si="10">SUM(J69:J84)</f>
        <v>0</v>
      </c>
      <c r="K68" s="323">
        <f t="shared" ref="K68" si="11">SUM(K69:K84)</f>
        <v>0</v>
      </c>
      <c r="L68" s="490"/>
      <c r="M68" s="491"/>
      <c r="N68" s="271"/>
      <c r="O68" s="285">
        <f>SUM(O69:O81)</f>
        <v>5344.3780277877231</v>
      </c>
      <c r="P68" s="462">
        <f t="shared" ref="P68" si="12">SUM(P69:P81)</f>
        <v>36.955936024824027</v>
      </c>
      <c r="Q68" s="258"/>
    </row>
    <row r="69" spans="3:18">
      <c r="C69" s="254" t="s">
        <v>77</v>
      </c>
      <c r="D69" s="298">
        <f>[5]Results!$C$241</f>
        <v>5214.1447246279131</v>
      </c>
      <c r="E69" s="393">
        <f xml:space="preserve"> '[5]Sales &amp; Losses ip'!D$55</f>
        <v>1161.9236236967654</v>
      </c>
      <c r="F69" s="293">
        <f>[5]Results!$L$241</f>
        <v>54</v>
      </c>
      <c r="G69" s="408">
        <f>[5]Results!$M$241</f>
        <v>1161.9236236967654</v>
      </c>
      <c r="H69" s="324">
        <f>[5]Results!$E$241</f>
        <v>0</v>
      </c>
      <c r="I69" s="324">
        <f>[5]Results!$E$290</f>
        <v>0</v>
      </c>
      <c r="J69" s="325">
        <f>[5]Results!$E$388</f>
        <v>0</v>
      </c>
      <c r="K69" s="325">
        <f>[5]Results!$E$339</f>
        <v>0</v>
      </c>
      <c r="L69" s="493">
        <f>[5]Results!$E$53</f>
        <v>0.8972244341190202</v>
      </c>
      <c r="M69" s="494">
        <f xml:space="preserve"> [5]Results!L$388</f>
        <v>0.92779519463579019</v>
      </c>
      <c r="N69" s="499">
        <f>[5]Results!$L$339</f>
        <v>0.97795217721093064</v>
      </c>
      <c r="O69" s="372">
        <f xml:space="preserve"> [2]SPDCL_Output!AA$49</f>
        <v>2616.1010269725516</v>
      </c>
      <c r="P69" s="463">
        <f xml:space="preserve"> [2]SPDCL_Output!AF$49</f>
        <v>5.0173157154920345</v>
      </c>
      <c r="Q69" s="264"/>
      <c r="R69" s="366">
        <f>(M69+N69)/2</f>
        <v>0.95287368592336041</v>
      </c>
    </row>
    <row r="70" spans="3:18">
      <c r="C70" s="241" t="s">
        <v>153</v>
      </c>
      <c r="D70" s="316"/>
      <c r="E70" s="316"/>
      <c r="F70" s="316"/>
      <c r="G70" s="411"/>
      <c r="H70" s="365"/>
      <c r="I70" s="365"/>
      <c r="J70" s="316"/>
      <c r="K70" s="316"/>
      <c r="L70" s="483"/>
      <c r="M70" s="483"/>
      <c r="N70" s="316"/>
      <c r="O70" s="316"/>
      <c r="P70" s="464"/>
      <c r="Q70" s="257"/>
    </row>
    <row r="71" spans="3:18">
      <c r="C71" s="241" t="s">
        <v>154</v>
      </c>
      <c r="D71" s="316"/>
      <c r="E71" s="316"/>
      <c r="F71" s="316"/>
      <c r="G71" s="411"/>
      <c r="H71" s="365"/>
      <c r="I71" s="365"/>
      <c r="J71" s="316"/>
      <c r="K71" s="316"/>
      <c r="L71" s="483"/>
      <c r="M71" s="483"/>
      <c r="N71" s="316"/>
      <c r="O71" s="316"/>
      <c r="P71" s="464"/>
      <c r="Q71" s="257"/>
    </row>
    <row r="72" spans="3:18">
      <c r="C72" s="241" t="s">
        <v>155</v>
      </c>
      <c r="D72" s="316"/>
      <c r="E72" s="394"/>
      <c r="F72" s="394"/>
      <c r="G72" s="417"/>
      <c r="H72" s="317"/>
      <c r="I72" s="317"/>
      <c r="J72" s="394"/>
      <c r="K72" s="394"/>
      <c r="L72" s="495"/>
      <c r="M72" s="495"/>
      <c r="N72" s="394"/>
      <c r="O72" s="394"/>
      <c r="P72" s="469"/>
      <c r="Q72" s="257"/>
    </row>
    <row r="73" spans="3:18" ht="23.25" thickBot="1">
      <c r="C73" s="241" t="s">
        <v>156</v>
      </c>
      <c r="D73" s="316"/>
      <c r="E73" s="394"/>
      <c r="F73" s="394"/>
      <c r="G73" s="417"/>
      <c r="H73" s="317"/>
      <c r="I73" s="317"/>
      <c r="J73" s="394"/>
      <c r="K73" s="394"/>
      <c r="L73" s="495"/>
      <c r="M73" s="495"/>
      <c r="N73" s="394"/>
      <c r="O73" s="394"/>
      <c r="P73" s="469"/>
      <c r="Q73" s="257"/>
    </row>
    <row r="74" spans="3:18" ht="12" thickBot="1">
      <c r="C74" s="241" t="s">
        <v>157</v>
      </c>
      <c r="D74" s="294">
        <f>[5]Results!$C$244</f>
        <v>234.13802772</v>
      </c>
      <c r="E74" s="389">
        <f xml:space="preserve"> '[5]Sales &amp; Losses ip'!D$56</f>
        <v>68.056426147799144</v>
      </c>
      <c r="F74" s="295">
        <f>[5]Results!$L$244</f>
        <v>3</v>
      </c>
      <c r="G74" s="410">
        <f>[5]Results!$M$244</f>
        <v>68.056426147799144</v>
      </c>
      <c r="H74" s="330">
        <f>[5]Results!$E$244</f>
        <v>0</v>
      </c>
      <c r="I74" s="330">
        <f>[5]Results!$E$293</f>
        <v>0</v>
      </c>
      <c r="J74" s="327">
        <f>[5]Results!$E$391</f>
        <v>0</v>
      </c>
      <c r="K74" s="327">
        <f>[5]Results!$E$342</f>
        <v>0</v>
      </c>
      <c r="L74" s="493">
        <f>[5]Results!$E$54</f>
        <v>0.92734151892740002</v>
      </c>
      <c r="M74" s="480">
        <f>[5]Results!$L$391</f>
        <v>0.93044373053729645</v>
      </c>
      <c r="N74" s="480">
        <f>[5]Results!$L$342</f>
        <v>0.95297236940704189</v>
      </c>
      <c r="O74" s="372">
        <f xml:space="preserve"> [2]SPDCL_Output!AA$50</f>
        <v>117.36421624248617</v>
      </c>
      <c r="P74" s="463">
        <f xml:space="preserve"> [2]SPDCL_Output!AF$50</f>
        <v>5.0126080494211394</v>
      </c>
      <c r="Q74" s="257"/>
      <c r="R74" s="366">
        <f t="shared" ref="R74:R80" si="13">(M74+N74)/2</f>
        <v>0.94170804997216917</v>
      </c>
    </row>
    <row r="75" spans="3:18" s="207" customFormat="1" ht="12" thickBot="1">
      <c r="C75" s="242" t="s">
        <v>83</v>
      </c>
      <c r="D75" s="294">
        <f>[5]Results!$C$247</f>
        <v>51.641077914452161</v>
      </c>
      <c r="E75" s="389">
        <f xml:space="preserve"> '[5]Sales &amp; Losses ip'!D$57</f>
        <v>19.608469888991621</v>
      </c>
      <c r="F75" s="376">
        <f>[5]Results!$L$247</f>
        <v>4</v>
      </c>
      <c r="G75" s="418">
        <f>[5]Results!$M$247</f>
        <v>19.608469888991621</v>
      </c>
      <c r="H75" s="330">
        <f>[5]Results!$E$247</f>
        <v>0</v>
      </c>
      <c r="I75" s="330">
        <f>[5]Results!$E$296</f>
        <v>0</v>
      </c>
      <c r="J75" s="377">
        <f>[5]Results!$E$394</f>
        <v>0</v>
      </c>
      <c r="K75" s="377">
        <f>[5]Results!$E$345</f>
        <v>0</v>
      </c>
      <c r="L75" s="496">
        <f>[5]Results!$E$55</f>
        <v>0.753306563330853</v>
      </c>
      <c r="M75" s="502">
        <f>[5]Results!$L$394</f>
        <v>0.98498655396942647</v>
      </c>
      <c r="N75" s="502">
        <f>[5]Results!$L$345</f>
        <v>0.9924839066022787</v>
      </c>
      <c r="O75" s="373">
        <f xml:space="preserve"> [2]SPDCL_Output!AA$51</f>
        <v>29.250992690958693</v>
      </c>
      <c r="P75" s="467">
        <f xml:space="preserve"> [2]SPDCL_Output!AF$51</f>
        <v>5.6642877864430821</v>
      </c>
      <c r="Q75" s="251"/>
      <c r="R75" s="366">
        <f t="shared" si="13"/>
        <v>0.98873523028585253</v>
      </c>
    </row>
    <row r="76" spans="3:18" ht="24" customHeight="1" thickBot="1">
      <c r="C76" s="241" t="s">
        <v>160</v>
      </c>
      <c r="D76" s="294">
        <f>[5]Results!$C$250</f>
        <v>58.531585176000007</v>
      </c>
      <c r="E76" s="389">
        <f xml:space="preserve"> '[5]Sales &amp; Losses ip'!D$58</f>
        <v>15</v>
      </c>
      <c r="F76" s="295">
        <f>[5]Results!$L$250</f>
        <v>1</v>
      </c>
      <c r="G76" s="410">
        <f>[5]Results!$M$250</f>
        <v>15</v>
      </c>
      <c r="H76" s="326">
        <f>[5]Results!$E$250</f>
        <v>0</v>
      </c>
      <c r="I76" s="326">
        <f>[5]Results!$E$299</f>
        <v>0</v>
      </c>
      <c r="J76" s="327">
        <f>[5]Results!$E$397</f>
        <v>0</v>
      </c>
      <c r="K76" s="327">
        <f>[5]Results!$E$348</f>
        <v>0</v>
      </c>
      <c r="L76" s="493">
        <f>[5]Results!$E$56</f>
        <v>0.88711651354609611</v>
      </c>
      <c r="M76" s="359">
        <f xml:space="preserve"> [5]Results!L$397</f>
        <v>0.87608896956238969</v>
      </c>
      <c r="N76" s="358">
        <f xml:space="preserve"> [5]Results!L$348</f>
        <v>0.88323374907073127</v>
      </c>
      <c r="O76" s="372">
        <f xml:space="preserve"> [2]SPDCL_Output!AA$52</f>
        <v>28.842914811636906</v>
      </c>
      <c r="P76" s="463">
        <f xml:space="preserve"> [2]SPDCL_Output!AF$52</f>
        <v>4.9277522084714542</v>
      </c>
      <c r="Q76" s="257"/>
      <c r="R76" s="366">
        <f t="shared" si="13"/>
        <v>0.87966135931656053</v>
      </c>
    </row>
    <row r="77" spans="3:18" ht="12" thickBot="1">
      <c r="C77" s="241" t="s">
        <v>212</v>
      </c>
      <c r="D77" s="294">
        <f>[5]Results!$C$253</f>
        <v>4068.6740050401427</v>
      </c>
      <c r="E77" s="389">
        <f xml:space="preserve"> '[5]Sales &amp; Losses ip'!D$59</f>
        <v>1662.81448</v>
      </c>
      <c r="F77" s="295">
        <f>[5]Results!$L$253</f>
        <v>21</v>
      </c>
      <c r="G77" s="410">
        <f>[5]Results!$M$253</f>
        <v>1662.81448</v>
      </c>
      <c r="H77" s="326">
        <f>[5]Results!$E$253</f>
        <v>0</v>
      </c>
      <c r="I77" s="326">
        <f>[5]Results!$E$302</f>
        <v>0</v>
      </c>
      <c r="J77" s="327">
        <f>[5]Results!$E$400</f>
        <v>0</v>
      </c>
      <c r="K77" s="327">
        <f>[5]Results!$E$351</f>
        <v>0</v>
      </c>
      <c r="L77" s="493">
        <f>[5]Results!$E$57</f>
        <v>0.81769218229963414</v>
      </c>
      <c r="M77" s="498">
        <f>[5]Results!$L$400</f>
        <v>0.89314410517199649</v>
      </c>
      <c r="N77" s="498">
        <f>[5]Results!$L$351</f>
        <v>0.95285522577091053</v>
      </c>
      <c r="O77" s="372">
        <f xml:space="preserve"> [2]SPDCL_Output!AA$53</f>
        <v>2181.3245090238447</v>
      </c>
      <c r="P77" s="463">
        <f xml:space="preserve"> [2]SPDCL_Output!AF$53</f>
        <v>5.3612663642299427</v>
      </c>
      <c r="Q77" s="257"/>
      <c r="R77" s="366">
        <f t="shared" si="13"/>
        <v>0.92299966547145351</v>
      </c>
    </row>
    <row r="78" spans="3:18" ht="27" customHeight="1" thickBot="1">
      <c r="C78" s="241" t="s">
        <v>219</v>
      </c>
      <c r="D78" s="364">
        <f xml:space="preserve"> [5]Results!C$263</f>
        <v>0</v>
      </c>
      <c r="E78" s="389">
        <f xml:space="preserve"> '[5]Sales &amp; Losses ip'!D$64</f>
        <v>0</v>
      </c>
      <c r="F78" s="361">
        <f xml:space="preserve"> [5]Results!L$263</f>
        <v>0</v>
      </c>
      <c r="G78" s="361">
        <f xml:space="preserve"> [5]Results!M$263</f>
        <v>0</v>
      </c>
      <c r="H78" s="326">
        <f xml:space="preserve"> [5]Results!N$263</f>
        <v>0</v>
      </c>
      <c r="I78" s="326">
        <f>[5]Results!$E$312</f>
        <v>0</v>
      </c>
      <c r="J78" s="328">
        <f xml:space="preserve"> [5]Results!F$410</f>
        <v>0</v>
      </c>
      <c r="K78" s="328">
        <f xml:space="preserve"> [5]Results!E$361</f>
        <v>0</v>
      </c>
      <c r="L78" s="497">
        <f>[5]Results!$E$61</f>
        <v>0</v>
      </c>
      <c r="M78" s="482">
        <f>[5]Results!$L$410</f>
        <v>0</v>
      </c>
      <c r="N78" s="357">
        <f>[5]Results!$L$361</f>
        <v>0</v>
      </c>
      <c r="O78" s="372">
        <f xml:space="preserve"> [2]SPDCL_Output!AA$57</f>
        <v>0</v>
      </c>
      <c r="P78" s="463">
        <f xml:space="preserve"> [2]SPDCL_Output!AF$57</f>
        <v>0</v>
      </c>
      <c r="Q78" s="257"/>
      <c r="R78" s="366">
        <f t="shared" si="13"/>
        <v>0</v>
      </c>
    </row>
    <row r="79" spans="3:18" ht="12" thickBot="1">
      <c r="C79" s="241" t="s">
        <v>162</v>
      </c>
      <c r="D79" s="305">
        <f xml:space="preserve"> [5]Results!$C$254</f>
        <v>566.30999999999995</v>
      </c>
      <c r="E79" s="395">
        <f xml:space="preserve"> '[5]Sales &amp; Losses ip'!D$60</f>
        <v>127.35000000000001</v>
      </c>
      <c r="F79" s="297">
        <f xml:space="preserve"> [5]Results!$L$254</f>
        <v>12</v>
      </c>
      <c r="G79" s="415">
        <f xml:space="preserve"> [5]Results!M$254</f>
        <v>127.35000000000001</v>
      </c>
      <c r="H79" s="326">
        <f xml:space="preserve"> [5]Results!N$254</f>
        <v>0</v>
      </c>
      <c r="I79" s="326">
        <f>[5]Results!$E$309</f>
        <v>0</v>
      </c>
      <c r="J79" s="328">
        <f xml:space="preserve"> [5]Results!E$401</f>
        <v>0</v>
      </c>
      <c r="K79" s="328">
        <f xml:space="preserve"> [5]Results!E$352</f>
        <v>0</v>
      </c>
      <c r="L79" s="481">
        <f>[5]Results!$E$58</f>
        <v>0.69625000000000004</v>
      </c>
      <c r="M79" s="494">
        <f>[5]Results!$L$401</f>
        <v>0.97000000000239184</v>
      </c>
      <c r="N79" s="360">
        <f>[5]Results!$L$352</f>
        <v>0.87000000000602862</v>
      </c>
      <c r="O79" s="372">
        <f xml:space="preserve"> [2]SPDCL_Output!AA$54</f>
        <v>311.25220070341544</v>
      </c>
      <c r="P79" s="463">
        <f xml:space="preserve"> [2]SPDCL_Output!AF$54</f>
        <v>5.4961452332364864</v>
      </c>
      <c r="Q79" s="257"/>
      <c r="R79" s="366">
        <f t="shared" si="13"/>
        <v>0.92000000000421023</v>
      </c>
    </row>
    <row r="80" spans="3:18">
      <c r="C80" s="241" t="s">
        <v>163</v>
      </c>
      <c r="D80" s="294">
        <f>[5]Results!$C$255</f>
        <v>110.00000000000001</v>
      </c>
      <c r="E80" s="389">
        <f xml:space="preserve"> '[5]Sales &amp; Losses ip'!D$61</f>
        <v>63.662500000000001</v>
      </c>
      <c r="F80" s="297">
        <f>[5]Results!$L$255</f>
        <v>4</v>
      </c>
      <c r="G80" s="415">
        <f xml:space="preserve"> [5]Results!$M$255</f>
        <v>63.662500000000001</v>
      </c>
      <c r="H80" s="326">
        <f xml:space="preserve"> [5]Results!$E$255</f>
        <v>0</v>
      </c>
      <c r="I80" s="326">
        <f xml:space="preserve"> [5]Results!E$304</f>
        <v>0</v>
      </c>
      <c r="J80" s="332">
        <f xml:space="preserve"> [5]Results!E$402</f>
        <v>0</v>
      </c>
      <c r="K80" s="332">
        <f xml:space="preserve"> [5]Results!E$353</f>
        <v>0</v>
      </c>
      <c r="L80" s="481">
        <f>[5]Results!$E$59</f>
        <v>0.76759059011763475</v>
      </c>
      <c r="M80" s="482">
        <f xml:space="preserve"> [5]Results!$L$402</f>
        <v>0.85000000000730103</v>
      </c>
      <c r="N80" s="503">
        <f xml:space="preserve"> [5]Results!$L$353</f>
        <v>0.81000000001057326</v>
      </c>
      <c r="O80" s="372">
        <f xml:space="preserve"> [2]SPDCL_Output!AA$55</f>
        <v>60.242167342828758</v>
      </c>
      <c r="P80" s="463">
        <f xml:space="preserve"> [2]SPDCL_Output!AF$55</f>
        <v>5.4765606675298866</v>
      </c>
      <c r="Q80" s="250"/>
      <c r="R80" s="366">
        <f t="shared" si="13"/>
        <v>0.83000000000893714</v>
      </c>
    </row>
    <row r="81" spans="3:17">
      <c r="C81" s="241" t="s">
        <v>87</v>
      </c>
      <c r="D81" s="396">
        <f xml:space="preserve"> [5]Results!C$260</f>
        <v>0</v>
      </c>
      <c r="E81" s="389">
        <f xml:space="preserve"> '[5]Sales &amp; Losses ip'!D$62</f>
        <v>0</v>
      </c>
      <c r="F81" s="296">
        <f>[5]Results!$L$260</f>
        <v>0</v>
      </c>
      <c r="G81" s="406">
        <f xml:space="preserve"> [5]Results!M$260</f>
        <v>0</v>
      </c>
      <c r="H81" s="327">
        <f xml:space="preserve"> [5]Results!N$261</f>
        <v>0</v>
      </c>
      <c r="I81" s="327">
        <f xml:space="preserve"> [5]Results!E$309</f>
        <v>0</v>
      </c>
      <c r="J81" s="327"/>
      <c r="K81" s="327"/>
      <c r="L81" s="347"/>
      <c r="M81" s="435"/>
      <c r="N81" s="435"/>
      <c r="O81" s="436">
        <f xml:space="preserve"> [2]SPDCL_Output!AA$56</f>
        <v>0</v>
      </c>
      <c r="P81" s="470"/>
      <c r="Q81" s="250"/>
    </row>
    <row r="82" spans="3:17">
      <c r="C82" s="241" t="s">
        <v>88</v>
      </c>
      <c r="D82" s="331"/>
      <c r="E82" s="331"/>
      <c r="F82" s="331"/>
      <c r="G82" s="331"/>
      <c r="H82" s="331"/>
      <c r="I82" s="331"/>
      <c r="J82" s="331"/>
      <c r="K82" s="331"/>
      <c r="L82" s="331"/>
      <c r="M82" s="331"/>
      <c r="N82" s="331"/>
      <c r="O82" s="331"/>
      <c r="P82" s="471"/>
      <c r="Q82" s="250"/>
    </row>
    <row r="83" spans="3:17">
      <c r="C83" s="241" t="s">
        <v>89</v>
      </c>
      <c r="D83" s="331"/>
      <c r="E83" s="331"/>
      <c r="F83" s="331"/>
      <c r="G83" s="331"/>
      <c r="H83" s="331"/>
      <c r="I83" s="331"/>
      <c r="J83" s="331"/>
      <c r="K83" s="331"/>
      <c r="L83" s="331"/>
      <c r="M83" s="331"/>
      <c r="N83" s="331"/>
      <c r="O83" s="331"/>
      <c r="P83" s="471"/>
      <c r="Q83" s="250"/>
    </row>
    <row r="84" spans="3:17" ht="12" thickBot="1">
      <c r="C84" s="265" t="s">
        <v>90</v>
      </c>
      <c r="D84" s="437"/>
      <c r="E84" s="437"/>
      <c r="F84" s="437"/>
      <c r="G84" s="437"/>
      <c r="H84" s="437"/>
      <c r="I84" s="437"/>
      <c r="J84" s="437"/>
      <c r="K84" s="437"/>
      <c r="L84" s="437"/>
      <c r="M84" s="437"/>
      <c r="N84" s="437"/>
      <c r="O84" s="437"/>
      <c r="P84" s="472"/>
      <c r="Q84" s="252"/>
    </row>
    <row r="85" spans="3:17">
      <c r="C85" s="239">
        <f>'[1]1| New Consumer Categories'!$K$41</f>
        <v>0</v>
      </c>
      <c r="D85" s="289"/>
      <c r="E85" s="289"/>
      <c r="F85" s="290"/>
      <c r="G85" s="405"/>
      <c r="H85" s="423"/>
      <c r="I85" s="423"/>
      <c r="J85" s="334"/>
      <c r="K85" s="335"/>
      <c r="L85" s="333"/>
      <c r="M85" s="269"/>
      <c r="N85" s="274"/>
      <c r="O85" s="245"/>
      <c r="P85" s="473"/>
      <c r="Q85" s="263"/>
    </row>
    <row r="86" spans="3:17">
      <c r="C86" s="152">
        <f>'[1]1| New Consumer Categories'!$K$42</f>
        <v>0</v>
      </c>
      <c r="D86" s="291"/>
      <c r="E86" s="291"/>
      <c r="F86" s="292"/>
      <c r="G86" s="406"/>
      <c r="H86" s="424"/>
      <c r="I86" s="424"/>
      <c r="J86" s="337"/>
      <c r="K86" s="338"/>
      <c r="L86" s="336"/>
      <c r="M86" s="267"/>
      <c r="N86" s="275"/>
      <c r="O86" s="133"/>
      <c r="P86" s="474"/>
      <c r="Q86" s="153"/>
    </row>
    <row r="87" spans="3:17">
      <c r="C87" s="152">
        <f>'[1]1| New Consumer Categories'!$K$43</f>
        <v>0</v>
      </c>
      <c r="D87" s="291"/>
      <c r="E87" s="291"/>
      <c r="F87" s="292"/>
      <c r="G87" s="406"/>
      <c r="H87" s="424"/>
      <c r="I87" s="424"/>
      <c r="J87" s="337"/>
      <c r="K87" s="338"/>
      <c r="L87" s="336"/>
      <c r="M87" s="267"/>
      <c r="N87" s="275"/>
      <c r="O87" s="133"/>
      <c r="P87" s="474"/>
      <c r="Q87" s="153"/>
    </row>
    <row r="88" spans="3:17">
      <c r="C88" s="152">
        <f>'[1]1| New Consumer Categories'!$K$44</f>
        <v>0</v>
      </c>
      <c r="D88" s="291"/>
      <c r="E88" s="291"/>
      <c r="F88" s="292"/>
      <c r="G88" s="406"/>
      <c r="H88" s="424"/>
      <c r="I88" s="424"/>
      <c r="J88" s="337"/>
      <c r="K88" s="338"/>
      <c r="L88" s="336"/>
      <c r="M88" s="267"/>
      <c r="N88" s="275"/>
      <c r="O88" s="133"/>
      <c r="P88" s="474"/>
      <c r="Q88" s="153"/>
    </row>
    <row r="89" spans="3:17">
      <c r="C89" s="152">
        <f>'[1]1| New Consumer Categories'!$K$45</f>
        <v>0</v>
      </c>
      <c r="D89" s="291"/>
      <c r="E89" s="291"/>
      <c r="F89" s="292"/>
      <c r="G89" s="406"/>
      <c r="H89" s="424"/>
      <c r="I89" s="424"/>
      <c r="J89" s="337"/>
      <c r="K89" s="338"/>
      <c r="L89" s="336"/>
      <c r="M89" s="267"/>
      <c r="N89" s="275"/>
      <c r="O89" s="133"/>
      <c r="P89" s="474"/>
      <c r="Q89" s="153"/>
    </row>
    <row r="90" spans="3:17" s="384" customFormat="1">
      <c r="C90" s="397" t="s">
        <v>213</v>
      </c>
      <c r="D90" s="397">
        <f>SUM(D26,D47,D68)</f>
        <v>26066.698152792924</v>
      </c>
      <c r="E90" s="397">
        <f>SUM(E26,E47,E68)</f>
        <v>9280.1310122828927</v>
      </c>
      <c r="F90" s="397">
        <f>SUM(F26,F47,F68)</f>
        <v>16925.699912618049</v>
      </c>
      <c r="G90" s="419">
        <f>SUM(G26,G47,G68)</f>
        <v>9280.1310122828927</v>
      </c>
      <c r="H90" s="425">
        <f>SUM(H26,H47,H68)</f>
        <v>0.13990204466218503</v>
      </c>
      <c r="I90" s="425">
        <f t="shared" ref="I90:K90" si="14">SUM(I26,I47,I68)</f>
        <v>0.32803819240788629</v>
      </c>
      <c r="J90" s="339">
        <f t="shared" si="14"/>
        <v>0.14323816446122453</v>
      </c>
      <c r="K90" s="340">
        <f t="shared" si="14"/>
        <v>0.14452357470254362</v>
      </c>
      <c r="L90" s="399"/>
      <c r="M90" s="399"/>
      <c r="N90" s="400"/>
      <c r="O90" s="397">
        <f>SUM(O26,O47,O68)</f>
        <v>14907.597061465745</v>
      </c>
      <c r="P90" s="475">
        <f>O90/D90*10</f>
        <v>5.7190200976292296</v>
      </c>
    </row>
    <row r="91" spans="3:17" s="384" customFormat="1">
      <c r="C91" s="398" t="s">
        <v>218</v>
      </c>
      <c r="D91" s="478">
        <f>D8+D90</f>
        <v>52352.870642299713</v>
      </c>
      <c r="E91" s="398">
        <f>E8+E90</f>
        <v>31785.338772883813</v>
      </c>
      <c r="F91" s="398">
        <f>F8+F90</f>
        <v>10721590.699912619</v>
      </c>
      <c r="G91" s="420">
        <f xml:space="preserve"> G8+ G90</f>
        <v>31785.338772883813</v>
      </c>
      <c r="H91" s="426">
        <f xml:space="preserve"> H8+ H90</f>
        <v>1</v>
      </c>
      <c r="I91" s="426">
        <f t="shared" ref="I91:K91" si="15" xml:space="preserve"> I8+ I90</f>
        <v>1</v>
      </c>
      <c r="J91" s="341">
        <f t="shared" si="15"/>
        <v>1</v>
      </c>
      <c r="K91" s="341">
        <f t="shared" si="15"/>
        <v>1</v>
      </c>
      <c r="L91" s="398"/>
      <c r="M91" s="398"/>
      <c r="N91" s="398"/>
      <c r="O91" s="477">
        <f>O8+O90</f>
        <v>36955.953462656893</v>
      </c>
      <c r="P91" s="475">
        <f>O91/D91*10</f>
        <v>7.0590118572786489</v>
      </c>
    </row>
    <row r="92" spans="3:17">
      <c r="G92" s="287"/>
      <c r="H92" s="16"/>
      <c r="I92" s="16"/>
      <c r="M92" s="277"/>
      <c r="N92" s="276"/>
    </row>
    <row r="93" spans="3:17">
      <c r="G93" s="287"/>
      <c r="H93" s="16"/>
      <c r="I93" s="16"/>
      <c r="M93" s="277"/>
      <c r="N93" s="276"/>
    </row>
    <row r="94" spans="3:17">
      <c r="G94" s="287"/>
      <c r="H94" s="16"/>
      <c r="I94" s="16"/>
      <c r="N94" s="148"/>
      <c r="O94" s="65"/>
    </row>
    <row r="95" spans="3:17">
      <c r="H95" s="16"/>
      <c r="I95" s="16"/>
    </row>
    <row r="96" spans="3:17">
      <c r="H96" s="16"/>
      <c r="I96" s="16"/>
    </row>
    <row r="97" spans="8:9">
      <c r="H97" s="16"/>
      <c r="I97" s="16"/>
    </row>
    <row r="98" spans="8:9">
      <c r="I98" s="342"/>
    </row>
    <row r="99" spans="8:9">
      <c r="I99" s="342"/>
    </row>
    <row r="100" spans="8:9">
      <c r="I100" s="342"/>
    </row>
    <row r="101" spans="8:9">
      <c r="I101" s="342"/>
    </row>
    <row r="102" spans="8:9">
      <c r="I102" s="342"/>
    </row>
    <row r="103" spans="8:9">
      <c r="I103" s="342"/>
    </row>
    <row r="104" spans="8:9">
      <c r="I104" s="342"/>
    </row>
    <row r="105" spans="8:9">
      <c r="I105" s="342"/>
    </row>
    <row r="106" spans="8:9">
      <c r="I106" s="342"/>
    </row>
    <row r="107" spans="8:9">
      <c r="I107" s="342"/>
    </row>
    <row r="108" spans="8:9">
      <c r="I108" s="342"/>
    </row>
    <row r="109" spans="8:9">
      <c r="I109" s="342"/>
    </row>
    <row r="110" spans="8:9">
      <c r="I110" s="342"/>
    </row>
    <row r="111" spans="8:9">
      <c r="I111" s="342"/>
    </row>
    <row r="112" spans="8:9">
      <c r="I112" s="342"/>
    </row>
    <row r="113" spans="9:9">
      <c r="I113" s="342"/>
    </row>
    <row r="114" spans="9:9">
      <c r="I114" s="342"/>
    </row>
    <row r="115" spans="9:9">
      <c r="I115" s="342"/>
    </row>
    <row r="116" spans="9:9">
      <c r="I116" s="342"/>
    </row>
    <row r="117" spans="9:9">
      <c r="I117" s="342"/>
    </row>
    <row r="118" spans="9:9">
      <c r="I118" s="342"/>
    </row>
    <row r="119" spans="9:9">
      <c r="I119" s="342"/>
    </row>
    <row r="120" spans="9:9">
      <c r="I120" s="342"/>
    </row>
    <row r="121" spans="9:9">
      <c r="I121" s="342"/>
    </row>
    <row r="122" spans="9:9">
      <c r="I122" s="342"/>
    </row>
    <row r="123" spans="9:9">
      <c r="I123" s="342"/>
    </row>
    <row r="124" spans="9:9">
      <c r="I124" s="342"/>
    </row>
    <row r="125" spans="9:9">
      <c r="I125" s="342"/>
    </row>
    <row r="126" spans="9:9">
      <c r="I126" s="342"/>
    </row>
    <row r="127" spans="9:9">
      <c r="I127" s="342"/>
    </row>
    <row r="128" spans="9:9">
      <c r="I128" s="342"/>
    </row>
    <row r="129" spans="9:9">
      <c r="I129" s="342"/>
    </row>
    <row r="130" spans="9:9">
      <c r="I130" s="342"/>
    </row>
    <row r="131" spans="9:9">
      <c r="I131" s="342"/>
    </row>
    <row r="132" spans="9:9">
      <c r="I132" s="342"/>
    </row>
    <row r="133" spans="9:9">
      <c r="I133" s="342"/>
    </row>
    <row r="134" spans="9:9">
      <c r="I134" s="342"/>
    </row>
    <row r="135" spans="9:9">
      <c r="I135" s="342"/>
    </row>
    <row r="136" spans="9:9">
      <c r="I136" s="342"/>
    </row>
    <row r="137" spans="9:9">
      <c r="I137" s="342"/>
    </row>
    <row r="138" spans="9:9">
      <c r="I138" s="342"/>
    </row>
    <row r="139" spans="9:9">
      <c r="I139" s="342"/>
    </row>
    <row r="140" spans="9:9">
      <c r="I140" s="342"/>
    </row>
    <row r="141" spans="9:9">
      <c r="I141" s="342"/>
    </row>
    <row r="142" spans="9:9">
      <c r="I142" s="342"/>
    </row>
    <row r="143" spans="9:9">
      <c r="I143" s="342"/>
    </row>
    <row r="144" spans="9:9">
      <c r="I144" s="342"/>
    </row>
    <row r="145" spans="9:9">
      <c r="I145" s="342"/>
    </row>
    <row r="146" spans="9:9">
      <c r="I146" s="342"/>
    </row>
    <row r="147" spans="9:9">
      <c r="I147" s="342"/>
    </row>
    <row r="148" spans="9:9">
      <c r="I148" s="342"/>
    </row>
    <row r="149" spans="9:9">
      <c r="I149" s="342"/>
    </row>
    <row r="150" spans="9:9">
      <c r="I150" s="342"/>
    </row>
    <row r="151" spans="9:9">
      <c r="I151" s="342"/>
    </row>
    <row r="152" spans="9:9">
      <c r="I152" s="342"/>
    </row>
    <row r="153" spans="9:9">
      <c r="I153" s="342"/>
    </row>
    <row r="154" spans="9:9">
      <c r="I154" s="342"/>
    </row>
    <row r="155" spans="9:9">
      <c r="I155" s="342"/>
    </row>
    <row r="156" spans="9:9">
      <c r="I156" s="342"/>
    </row>
    <row r="157" spans="9:9">
      <c r="I157" s="342"/>
    </row>
    <row r="158" spans="9:9">
      <c r="I158" s="342"/>
    </row>
    <row r="159" spans="9:9">
      <c r="I159" s="342"/>
    </row>
    <row r="160" spans="9:9">
      <c r="I160" s="342"/>
    </row>
  </sheetData>
  <mergeCells count="9">
    <mergeCell ref="P6:P7"/>
    <mergeCell ref="Q6:Q7"/>
    <mergeCell ref="C6:C7"/>
    <mergeCell ref="D6:E6"/>
    <mergeCell ref="F6:F7"/>
    <mergeCell ref="G6:G7"/>
    <mergeCell ref="H6:K6"/>
    <mergeCell ref="L6:N6"/>
    <mergeCell ref="O6:O7"/>
  </mergeCells>
  <dataValidations count="2">
    <dataValidation type="decimal" allowBlank="1" showInputMessage="1" showErrorMessage="1" sqref="F90:F91 Q68 Q47 M95:P1048576 D1:D2 G1:G6 M1:N5 I1:K5 E1:E5 O1:P6 F8:F19 O8:P69 M58:M60 Q26 N70:O80 M7:N27 M28:M35 M37:M39 M40:N48 M49:M56 M79:M80 M70:M77 F79:F80 F68:F77 F37:F41 M81:O94 P70:P93 I7:K1048576 F82:F84 D5:D65061 M61:N69 F47:F61 N49:N60 E7:E65061 G8:G65061 H1:H1048576 L1:L1048576 F26:F35 N28:N39 S15:S16 R16">
      <formula1>-9.99999999999999E+23</formula1>
      <formula2>9.99999999999999E+26</formula2>
    </dataValidation>
    <dataValidation type="whole" allowBlank="1" showInputMessage="1" showErrorMessage="1" sqref="F1:F6 F20:F25 T15:T16 F92:F65061 F42:F46 F62:F67 F81 F85:F89">
      <formula1>0</formula1>
      <formula2>9.99999999999999E+26</formula2>
    </dataValidation>
  </dataValidations>
  <hyperlinks>
    <hyperlink ref="A1" location="Index!A1" display="Index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K13"/>
  <sheetViews>
    <sheetView tabSelected="1" topLeftCell="B1" workbookViewId="0">
      <selection activeCell="D13" sqref="D13"/>
    </sheetView>
  </sheetViews>
  <sheetFormatPr defaultRowHeight="15"/>
  <cols>
    <col min="1" max="1" width="5.42578125" hidden="1" customWidth="1"/>
    <col min="2" max="2" width="5.28515625" bestFit="1" customWidth="1"/>
    <col min="3" max="3" width="46.28515625" bestFit="1" customWidth="1"/>
    <col min="4" max="4" width="20.42578125" bestFit="1" customWidth="1"/>
    <col min="5" max="6" width="9" hidden="1" customWidth="1"/>
    <col min="7" max="7" width="0" hidden="1" customWidth="1"/>
    <col min="8" max="10" width="9" hidden="1" customWidth="1"/>
  </cols>
  <sheetData>
    <row r="1" spans="1:11" ht="28.5">
      <c r="A1" s="13" t="s">
        <v>45</v>
      </c>
      <c r="C1" s="509" t="s">
        <v>223</v>
      </c>
      <c r="H1" s="158"/>
    </row>
    <row r="2" spans="1:11">
      <c r="E2" s="16"/>
      <c r="F2" s="16"/>
      <c r="G2" s="16"/>
    </row>
    <row r="3" spans="1:11">
      <c r="B3" s="16"/>
      <c r="C3" s="16"/>
      <c r="D3" s="16"/>
      <c r="E3" s="16"/>
      <c r="F3" s="16"/>
      <c r="G3" s="16"/>
    </row>
    <row r="4" spans="1:11">
      <c r="G4" s="176"/>
    </row>
    <row r="5" spans="1:11">
      <c r="C5" s="17" t="s">
        <v>31</v>
      </c>
      <c r="D5" s="17" t="s">
        <v>30</v>
      </c>
      <c r="G5" s="176"/>
    </row>
    <row r="6" spans="1:11">
      <c r="C6" s="559" t="s">
        <v>117</v>
      </c>
      <c r="D6" s="561" t="s">
        <v>222</v>
      </c>
      <c r="E6" s="561" t="s">
        <v>209</v>
      </c>
      <c r="F6" s="561" t="s">
        <v>161</v>
      </c>
      <c r="G6" s="159"/>
      <c r="H6" s="563" t="s">
        <v>57</v>
      </c>
      <c r="I6" s="563"/>
      <c r="J6" s="564"/>
      <c r="K6" s="160"/>
    </row>
    <row r="7" spans="1:11">
      <c r="C7" s="560"/>
      <c r="D7" s="562"/>
      <c r="E7" s="562"/>
      <c r="F7" s="562"/>
      <c r="G7" s="159"/>
      <c r="H7" s="161" t="s">
        <v>11</v>
      </c>
      <c r="I7" s="162" t="s">
        <v>209</v>
      </c>
      <c r="J7" s="162" t="s">
        <v>161</v>
      </c>
      <c r="K7" s="177"/>
    </row>
    <row r="8" spans="1:11">
      <c r="C8" s="163" t="s">
        <v>164</v>
      </c>
      <c r="D8" s="164"/>
      <c r="E8" s="164"/>
      <c r="F8" s="164"/>
      <c r="G8" s="166"/>
      <c r="H8" s="167"/>
      <c r="I8" s="168"/>
      <c r="J8" s="168"/>
      <c r="K8" s="178"/>
    </row>
    <row r="9" spans="1:11">
      <c r="C9" s="163" t="s">
        <v>165</v>
      </c>
      <c r="D9" s="164"/>
      <c r="E9" s="164"/>
      <c r="F9" s="164"/>
      <c r="G9" s="166"/>
      <c r="H9" s="167"/>
      <c r="I9" s="168"/>
      <c r="J9" s="168"/>
      <c r="K9" s="178"/>
    </row>
    <row r="10" spans="1:11">
      <c r="C10" s="163" t="s">
        <v>166</v>
      </c>
      <c r="D10" s="164"/>
      <c r="E10" s="164"/>
      <c r="F10" s="164"/>
      <c r="G10" s="166"/>
      <c r="H10" s="167"/>
      <c r="I10" s="168"/>
      <c r="J10" s="168"/>
      <c r="K10" s="178"/>
    </row>
    <row r="11" spans="1:11">
      <c r="C11" s="169" t="s">
        <v>167</v>
      </c>
      <c r="D11" s="164"/>
      <c r="E11" s="164"/>
      <c r="F11" s="164"/>
      <c r="G11" s="166"/>
      <c r="H11" s="167"/>
      <c r="I11" s="168"/>
      <c r="J11" s="168"/>
      <c r="K11" s="178"/>
    </row>
    <row r="12" spans="1:11">
      <c r="C12" s="170" t="s">
        <v>168</v>
      </c>
      <c r="D12" s="164">
        <v>9402.828865655094</v>
      </c>
      <c r="E12" s="164"/>
      <c r="F12" s="165"/>
      <c r="G12" s="166"/>
      <c r="H12" s="167"/>
      <c r="I12" s="168"/>
      <c r="J12" s="168"/>
      <c r="K12" s="178"/>
    </row>
    <row r="13" spans="1:11">
      <c r="C13" s="170" t="s">
        <v>169</v>
      </c>
      <c r="D13" s="569">
        <v>8414.2564506103081</v>
      </c>
      <c r="E13" s="171"/>
      <c r="F13" s="172"/>
      <c r="G13" s="173"/>
      <c r="H13" s="174"/>
      <c r="I13" s="175"/>
      <c r="J13" s="175"/>
      <c r="K13" s="179"/>
    </row>
  </sheetData>
  <mergeCells count="5">
    <mergeCell ref="C6:C7"/>
    <mergeCell ref="D6:D7"/>
    <mergeCell ref="E6:E7"/>
    <mergeCell ref="F6:F7"/>
    <mergeCell ref="H6:J6"/>
  </mergeCells>
  <dataValidations count="1">
    <dataValidation type="decimal" allowBlank="1" showInputMessage="1" showErrorMessage="1" sqref="D8:F13 E1:F5 D3:D4 D1">
      <formula1>-9999999999999990</formula1>
      <formula2>9999999999999990000</formula2>
    </dataValidation>
  </dataValidations>
  <hyperlinks>
    <hyperlink ref="A1" location="Index!A1" display="Index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N35" sqref="N35"/>
    </sheetView>
  </sheetViews>
  <sheetFormatPr defaultColWidth="9.140625" defaultRowHeight="11.25"/>
  <cols>
    <col min="1" max="1" width="5.140625" style="16" customWidth="1"/>
    <col min="2" max="2" width="5" style="16" hidden="1" customWidth="1"/>
    <col min="3" max="3" width="27.42578125" style="16" customWidth="1"/>
    <col min="4" max="5" width="10.7109375" style="16" hidden="1" customWidth="1"/>
    <col min="6" max="6" width="10.7109375" style="16" customWidth="1"/>
    <col min="7" max="7" width="3" style="180" hidden="1" customWidth="1"/>
    <col min="8" max="10" width="20.7109375" style="16" hidden="1" customWidth="1"/>
    <col min="11" max="11" width="20.7109375" style="16" customWidth="1"/>
    <col min="12" max="16384" width="9.140625" style="16"/>
  </cols>
  <sheetData>
    <row r="1" spans="1:10" ht="12.75">
      <c r="A1" s="13" t="s">
        <v>45</v>
      </c>
    </row>
    <row r="3" spans="1:10">
      <c r="C3" s="17" t="s">
        <v>33</v>
      </c>
      <c r="D3" s="181" t="s">
        <v>32</v>
      </c>
    </row>
    <row r="4" spans="1:10">
      <c r="C4" s="181"/>
    </row>
    <row r="7" spans="1:10">
      <c r="C7" s="565" t="s">
        <v>117</v>
      </c>
      <c r="D7" s="566" t="s">
        <v>115</v>
      </c>
      <c r="E7" s="566" t="s">
        <v>116</v>
      </c>
      <c r="F7" s="566" t="s">
        <v>221</v>
      </c>
      <c r="H7" s="567" t="s">
        <v>57</v>
      </c>
      <c r="I7" s="563"/>
      <c r="J7" s="564"/>
    </row>
    <row r="8" spans="1:10">
      <c r="C8" s="565"/>
      <c r="D8" s="566"/>
      <c r="E8" s="566"/>
      <c r="F8" s="566"/>
      <c r="H8" s="182" t="str">
        <f>D7</f>
        <v>FY2018-19</v>
      </c>
      <c r="I8" s="183" t="str">
        <f>E7</f>
        <v>FY2019-20</v>
      </c>
      <c r="J8" s="183" t="str">
        <f>F7</f>
        <v>FY2023-24</v>
      </c>
    </row>
    <row r="9" spans="1:10">
      <c r="C9" s="184" t="s">
        <v>170</v>
      </c>
      <c r="D9" s="185"/>
      <c r="E9" s="185"/>
      <c r="F9" s="186"/>
      <c r="H9" s="187"/>
      <c r="I9" s="188"/>
      <c r="J9" s="188"/>
    </row>
    <row r="10" spans="1:10">
      <c r="C10" s="189" t="s">
        <v>171</v>
      </c>
      <c r="D10" s="202"/>
      <c r="E10" s="202"/>
      <c r="F10" s="202">
        <f>[5]Assumptions!$C$62</f>
        <v>1.8312868533915318E-2</v>
      </c>
      <c r="H10" s="191"/>
      <c r="I10" s="192"/>
      <c r="J10" s="192"/>
    </row>
    <row r="11" spans="1:10">
      <c r="C11" s="189" t="s">
        <v>172</v>
      </c>
      <c r="D11" s="202"/>
      <c r="E11" s="202"/>
      <c r="F11" s="202">
        <f>[5]Assumptions!$D$62</f>
        <v>3.0474796400364303E-2</v>
      </c>
      <c r="H11" s="191"/>
      <c r="I11" s="192"/>
      <c r="J11" s="192"/>
    </row>
    <row r="12" spans="1:10">
      <c r="C12" s="189" t="s">
        <v>173</v>
      </c>
      <c r="D12" s="202"/>
      <c r="E12" s="202"/>
      <c r="F12" s="202">
        <f>[5]Assumptions!$E$62</f>
        <v>3.6000000000000018E-2</v>
      </c>
      <c r="H12" s="191"/>
      <c r="I12" s="192"/>
      <c r="J12" s="192"/>
    </row>
    <row r="13" spans="1:10">
      <c r="C13" s="193"/>
      <c r="D13" s="203"/>
      <c r="E13" s="194"/>
      <c r="F13" s="194"/>
      <c r="H13" s="191"/>
      <c r="I13" s="192"/>
      <c r="J13" s="192"/>
    </row>
    <row r="14" spans="1:10">
      <c r="C14" s="195" t="s">
        <v>174</v>
      </c>
      <c r="D14" s="204"/>
      <c r="E14" s="204"/>
      <c r="F14" s="204"/>
      <c r="H14" s="191"/>
      <c r="I14" s="192"/>
      <c r="J14" s="192"/>
    </row>
    <row r="15" spans="1:10">
      <c r="C15" s="189" t="s">
        <v>175</v>
      </c>
      <c r="D15" s="202"/>
      <c r="E15" s="202"/>
      <c r="F15" s="202">
        <f>[5]Assumptions!$C$63</f>
        <v>9.8607753644159406E-3</v>
      </c>
      <c r="H15" s="191"/>
      <c r="I15" s="192"/>
      <c r="J15" s="192"/>
    </row>
    <row r="16" spans="1:10">
      <c r="C16" s="189" t="s">
        <v>176</v>
      </c>
      <c r="D16" s="202"/>
      <c r="E16" s="202"/>
      <c r="F16" s="202">
        <f>[5]Assumptions!$D$63</f>
        <v>1.6039366526507542E-3</v>
      </c>
      <c r="H16" s="191"/>
      <c r="I16" s="192"/>
      <c r="J16" s="192"/>
    </row>
    <row r="17" spans="3:10">
      <c r="C17" s="189" t="s">
        <v>177</v>
      </c>
      <c r="D17" s="202"/>
      <c r="E17" s="202"/>
      <c r="F17" s="202">
        <f>[5]Assumptions!$E$63</f>
        <v>0</v>
      </c>
      <c r="H17" s="191"/>
      <c r="I17" s="192"/>
      <c r="J17" s="192"/>
    </row>
    <row r="18" spans="3:10">
      <c r="C18" s="193"/>
      <c r="D18" s="205"/>
      <c r="E18" s="194"/>
      <c r="F18" s="194"/>
      <c r="H18" s="191"/>
      <c r="I18" s="192"/>
      <c r="J18" s="192"/>
    </row>
    <row r="19" spans="3:10">
      <c r="C19" s="195" t="s">
        <v>178</v>
      </c>
      <c r="D19" s="204"/>
      <c r="E19" s="204"/>
      <c r="F19" s="508">
        <f>SUM(F15:F17)</f>
        <v>1.1464712017066695E-2</v>
      </c>
      <c r="H19" s="191"/>
      <c r="I19" s="192"/>
      <c r="J19" s="192"/>
    </row>
    <row r="20" spans="3:10">
      <c r="C20" s="195" t="s">
        <v>179</v>
      </c>
      <c r="D20" s="204"/>
      <c r="E20" s="204"/>
      <c r="F20" s="508">
        <f>F19+F14</f>
        <v>1.1464712017066695E-2</v>
      </c>
      <c r="H20" s="191"/>
      <c r="I20" s="192"/>
      <c r="J20" s="192"/>
    </row>
    <row r="21" spans="3:10">
      <c r="C21" s="196"/>
      <c r="D21" s="197"/>
      <c r="E21" s="197"/>
      <c r="F21" s="197"/>
      <c r="H21" s="191"/>
      <c r="I21" s="192"/>
      <c r="J21" s="192"/>
    </row>
    <row r="22" spans="3:10">
      <c r="C22" s="184" t="s">
        <v>180</v>
      </c>
      <c r="D22" s="198"/>
      <c r="E22" s="198"/>
      <c r="F22" s="198"/>
      <c r="H22" s="187"/>
      <c r="I22" s="188"/>
      <c r="J22" s="188"/>
    </row>
    <row r="23" spans="3:10">
      <c r="C23" s="189" t="s">
        <v>171</v>
      </c>
      <c r="D23" s="202"/>
      <c r="E23" s="202"/>
      <c r="F23" s="202">
        <f>[5]Results!$C$470</f>
        <v>7.7695876060370248E-2</v>
      </c>
      <c r="H23" s="191"/>
      <c r="I23" s="192"/>
      <c r="J23" s="192"/>
    </row>
    <row r="24" spans="3:10">
      <c r="C24" s="189" t="s">
        <v>172</v>
      </c>
      <c r="D24" s="202"/>
      <c r="E24" s="202"/>
      <c r="F24" s="202">
        <f>[5]Results!$C$471</f>
        <v>1.5344244445869305E-2</v>
      </c>
      <c r="H24" s="191"/>
      <c r="I24" s="192"/>
      <c r="J24" s="192"/>
    </row>
    <row r="25" spans="3:10">
      <c r="C25" s="189" t="s">
        <v>173</v>
      </c>
      <c r="D25" s="202"/>
      <c r="E25" s="202"/>
      <c r="F25" s="202">
        <f>[5]Results!$C$472</f>
        <v>8.0474429033203215E-3</v>
      </c>
      <c r="H25" s="191"/>
      <c r="I25" s="192"/>
      <c r="J25" s="192"/>
    </row>
    <row r="26" spans="3:10">
      <c r="C26" s="193"/>
      <c r="D26" s="203"/>
      <c r="E26" s="194"/>
      <c r="F26" s="194"/>
      <c r="H26" s="191"/>
      <c r="I26" s="192"/>
      <c r="J26" s="192"/>
    </row>
    <row r="27" spans="3:10">
      <c r="C27" s="195" t="s">
        <v>174</v>
      </c>
      <c r="D27" s="204"/>
      <c r="E27" s="204"/>
      <c r="F27" s="508">
        <f>SUM(F23:F25)</f>
        <v>0.10108756340955988</v>
      </c>
      <c r="H27" s="191"/>
      <c r="I27" s="192"/>
      <c r="J27" s="192"/>
    </row>
    <row r="28" spans="3:10">
      <c r="C28" s="189" t="s">
        <v>175</v>
      </c>
      <c r="D28" s="202"/>
      <c r="E28" s="202"/>
      <c r="F28" s="202">
        <f>[5]Results!$C$467</f>
        <v>7.7512758111334158E-3</v>
      </c>
      <c r="H28" s="191"/>
      <c r="I28" s="192"/>
      <c r="J28" s="192"/>
    </row>
    <row r="29" spans="3:10">
      <c r="C29" s="189" t="s">
        <v>176</v>
      </c>
      <c r="D29" s="202"/>
      <c r="E29" s="202"/>
      <c r="F29" s="202">
        <f>[5]Results!$C$468</f>
        <v>1.3026556063090217E-3</v>
      </c>
      <c r="H29" s="191"/>
      <c r="I29" s="192"/>
      <c r="J29" s="192"/>
    </row>
    <row r="30" spans="3:10">
      <c r="C30" s="189" t="s">
        <v>177</v>
      </c>
      <c r="D30" s="202"/>
      <c r="E30" s="202"/>
      <c r="F30" s="306">
        <f>[5]Results!$C$469</f>
        <v>0</v>
      </c>
      <c r="H30" s="191"/>
      <c r="I30" s="192"/>
      <c r="J30" s="192"/>
    </row>
    <row r="31" spans="3:10">
      <c r="C31" s="193"/>
      <c r="D31" s="203"/>
      <c r="E31" s="194"/>
      <c r="F31" s="194"/>
      <c r="H31" s="191"/>
      <c r="I31" s="192"/>
      <c r="J31" s="192"/>
    </row>
    <row r="32" spans="3:10">
      <c r="C32" s="195" t="s">
        <v>178</v>
      </c>
      <c r="D32" s="204"/>
      <c r="E32" s="204"/>
      <c r="F32" s="508">
        <f>SUM(F28:F30)</f>
        <v>9.0539314174424377E-3</v>
      </c>
      <c r="H32" s="191"/>
      <c r="I32" s="192"/>
      <c r="J32" s="192"/>
    </row>
    <row r="33" spans="3:10">
      <c r="C33" s="195" t="s">
        <v>181</v>
      </c>
      <c r="D33" s="204"/>
      <c r="E33" s="204"/>
      <c r="F33" s="204">
        <v>0.12427679033724455</v>
      </c>
      <c r="H33" s="191"/>
      <c r="I33" s="192"/>
      <c r="J33" s="192"/>
    </row>
    <row r="34" spans="3:10">
      <c r="C34" s="196"/>
      <c r="D34" s="197"/>
      <c r="E34" s="197"/>
      <c r="F34" s="197"/>
      <c r="H34" s="191"/>
      <c r="I34" s="192"/>
      <c r="J34" s="192"/>
    </row>
    <row r="35" spans="3:10">
      <c r="C35" s="184" t="s">
        <v>182</v>
      </c>
      <c r="D35" s="199"/>
      <c r="E35" s="199"/>
      <c r="F35" s="199"/>
      <c r="H35" s="187"/>
      <c r="I35" s="188"/>
      <c r="J35" s="188"/>
    </row>
    <row r="36" spans="3:10">
      <c r="C36" s="200" t="s">
        <v>185</v>
      </c>
      <c r="D36" s="190"/>
      <c r="E36" s="202"/>
      <c r="F36" s="202">
        <f>[4]Rqmnt!$X$45</f>
        <v>2.4999999999999911E-2</v>
      </c>
      <c r="H36" s="191"/>
      <c r="I36" s="192"/>
      <c r="J36" s="192"/>
    </row>
    <row r="37" spans="3:10">
      <c r="C37" s="200" t="s">
        <v>183</v>
      </c>
      <c r="D37" s="190"/>
      <c r="E37" s="202"/>
      <c r="F37" s="202">
        <f>[4]Rqmnt!$X$51</f>
        <v>3.425000000000001E-2</v>
      </c>
      <c r="H37" s="191"/>
      <c r="I37" s="192"/>
      <c r="J37" s="192"/>
    </row>
    <row r="38" spans="3:10">
      <c r="C38" s="201" t="s">
        <v>184</v>
      </c>
      <c r="D38" s="190"/>
      <c r="E38" s="202"/>
      <c r="F38" s="202">
        <v>3.7400000000000003E-2</v>
      </c>
      <c r="H38" s="191"/>
      <c r="I38" s="192"/>
      <c r="J38" s="192"/>
    </row>
  </sheetData>
  <mergeCells count="5">
    <mergeCell ref="C7:C8"/>
    <mergeCell ref="D7:D8"/>
    <mergeCell ref="E7:E8"/>
    <mergeCell ref="F7:F8"/>
    <mergeCell ref="H7:J7"/>
  </mergeCells>
  <dataValidations count="1">
    <dataValidation type="decimal" allowBlank="1" showInputMessage="1" showErrorMessage="1" sqref="D1:D2 D5:F6 D4 E1:F4 D9:F65504">
      <formula1>-9999999999999</formula1>
      <formula2>999999999999999000</formula2>
    </dataValidation>
  </dataValidations>
  <hyperlinks>
    <hyperlink ref="A1" location="Index!A1" display="Index"/>
  </hyperlink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35"/>
  <sheetViews>
    <sheetView workbookViewId="0">
      <selection activeCell="T32" sqref="T32"/>
    </sheetView>
  </sheetViews>
  <sheetFormatPr defaultColWidth="10.85546875" defaultRowHeight="11.25"/>
  <cols>
    <col min="1" max="1" width="5" style="16" customWidth="1"/>
    <col min="2" max="2" width="7.85546875" style="16" hidden="1" customWidth="1"/>
    <col min="3" max="3" width="35.42578125" style="16" customWidth="1"/>
    <col min="4" max="4" width="12.7109375" style="16" hidden="1" customWidth="1"/>
    <col min="5" max="7" width="10.28515625" style="16" hidden="1" customWidth="1"/>
    <col min="8" max="8" width="12.7109375" style="16" hidden="1" customWidth="1"/>
    <col min="9" max="11" width="10.28515625" style="16" hidden="1" customWidth="1"/>
    <col min="12" max="12" width="12.7109375" style="16" customWidth="1"/>
    <col min="13" max="15" width="10.28515625" style="16" customWidth="1"/>
    <col min="16" max="16" width="3.42578125" style="206" customWidth="1"/>
    <col min="17" max="18" width="20.7109375" style="16" hidden="1" customWidth="1"/>
    <col min="19" max="19" width="20.7109375" style="16" customWidth="1"/>
    <col min="20" max="20" width="7.42578125" style="16" customWidth="1"/>
    <col min="21" max="16384" width="10.85546875" style="16"/>
  </cols>
  <sheetData>
    <row r="1" spans="1:19" ht="12.75">
      <c r="A1" s="13" t="s">
        <v>45</v>
      </c>
    </row>
    <row r="3" spans="1:19">
      <c r="C3" s="17" t="s">
        <v>35</v>
      </c>
      <c r="D3" s="17" t="s">
        <v>34</v>
      </c>
      <c r="J3" s="207"/>
    </row>
    <row r="4" spans="1:19">
      <c r="B4" s="17"/>
      <c r="C4" s="17"/>
      <c r="J4" s="207"/>
    </row>
    <row r="5" spans="1:19">
      <c r="C5" s="230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231"/>
      <c r="Q5" s="232"/>
      <c r="R5" s="232"/>
      <c r="S5" s="232"/>
    </row>
    <row r="7" spans="1:19">
      <c r="C7" s="17" t="s">
        <v>35</v>
      </c>
      <c r="D7" s="17" t="s">
        <v>34</v>
      </c>
    </row>
    <row r="8" spans="1:19">
      <c r="C8" s="568" t="s">
        <v>186</v>
      </c>
      <c r="D8" s="546" t="str">
        <f>[1]Index!$G$41</f>
        <v>FY 2016-17</v>
      </c>
      <c r="E8" s="546"/>
      <c r="F8" s="546"/>
      <c r="G8" s="546"/>
      <c r="H8" s="546" t="str">
        <f>[1]Index!$G$42</f>
        <v>FY 2017-18</v>
      </c>
      <c r="I8" s="546"/>
      <c r="J8" s="546"/>
      <c r="K8" s="546"/>
      <c r="L8" s="546" t="s">
        <v>222</v>
      </c>
      <c r="M8" s="546"/>
      <c r="N8" s="546"/>
      <c r="O8" s="546"/>
      <c r="Q8" s="233"/>
      <c r="R8" s="233"/>
      <c r="S8" s="233"/>
    </row>
    <row r="9" spans="1:19">
      <c r="C9" s="568"/>
      <c r="D9" s="544" t="s">
        <v>187</v>
      </c>
      <c r="E9" s="546" t="s">
        <v>118</v>
      </c>
      <c r="F9" s="546"/>
      <c r="G9" s="546"/>
      <c r="H9" s="544" t="s">
        <v>187</v>
      </c>
      <c r="I9" s="546" t="s">
        <v>118</v>
      </c>
      <c r="J9" s="546"/>
      <c r="K9" s="546"/>
      <c r="L9" s="544" t="s">
        <v>187</v>
      </c>
      <c r="M9" s="546" t="s">
        <v>118</v>
      </c>
      <c r="N9" s="546"/>
      <c r="O9" s="546"/>
      <c r="Q9" s="544" t="s">
        <v>115</v>
      </c>
      <c r="R9" s="544" t="s">
        <v>116</v>
      </c>
      <c r="S9" s="544" t="str">
        <f>L8</f>
        <v>FY 2023-24</v>
      </c>
    </row>
    <row r="10" spans="1:19">
      <c r="C10" s="568"/>
      <c r="D10" s="546"/>
      <c r="E10" s="145" t="s">
        <v>100</v>
      </c>
      <c r="F10" s="145" t="s">
        <v>101</v>
      </c>
      <c r="G10" s="145" t="s">
        <v>102</v>
      </c>
      <c r="H10" s="546"/>
      <c r="I10" s="145" t="s">
        <v>100</v>
      </c>
      <c r="J10" s="145" t="s">
        <v>101</v>
      </c>
      <c r="K10" s="145" t="s">
        <v>102</v>
      </c>
      <c r="L10" s="546"/>
      <c r="M10" s="145" t="s">
        <v>100</v>
      </c>
      <c r="N10" s="145" t="s">
        <v>101</v>
      </c>
      <c r="O10" s="145" t="s">
        <v>102</v>
      </c>
      <c r="Q10" s="545"/>
      <c r="R10" s="545"/>
      <c r="S10" s="545"/>
    </row>
    <row r="11" spans="1:19">
      <c r="C11" s="208" t="s">
        <v>188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Q11" s="136"/>
      <c r="R11" s="136"/>
      <c r="S11" s="136"/>
    </row>
    <row r="12" spans="1:19">
      <c r="C12" s="209" t="s">
        <v>189</v>
      </c>
      <c r="D12" s="150">
        <v>117.517755752</v>
      </c>
      <c r="E12" s="134">
        <f>D12*0.8</f>
        <v>94.014204601599999</v>
      </c>
      <c r="F12" s="134"/>
      <c r="G12" s="134">
        <f>D12*0.2</f>
        <v>23.5035511504</v>
      </c>
      <c r="H12" s="150">
        <v>158.497773416</v>
      </c>
      <c r="I12" s="134">
        <f>H12*0.8</f>
        <v>126.79821873280001</v>
      </c>
      <c r="J12" s="134"/>
      <c r="K12" s="134">
        <f>H12*0.2</f>
        <v>31.699554683200002</v>
      </c>
      <c r="L12" s="150">
        <v>209.41771934890272</v>
      </c>
      <c r="M12" s="134">
        <v>80</v>
      </c>
      <c r="N12" s="134"/>
      <c r="O12" s="134">
        <v>20</v>
      </c>
      <c r="Q12" s="307"/>
      <c r="R12" s="136"/>
      <c r="S12" s="136"/>
    </row>
    <row r="13" spans="1:19">
      <c r="C13" s="209" t="s">
        <v>190</v>
      </c>
      <c r="D13" s="150">
        <v>210.12249999910401</v>
      </c>
      <c r="E13" s="134">
        <f>D13*0.8</f>
        <v>168.09799999928322</v>
      </c>
      <c r="F13" s="134"/>
      <c r="G13" s="134">
        <f>D13*0.2</f>
        <v>42.024499999820804</v>
      </c>
      <c r="H13" s="150">
        <v>218.66363064313856</v>
      </c>
      <c r="I13" s="134">
        <f>H13*0.8</f>
        <v>174.93090451451087</v>
      </c>
      <c r="J13" s="134"/>
      <c r="K13" s="134">
        <f>H13*0.2</f>
        <v>43.732726128627718</v>
      </c>
      <c r="L13" s="150">
        <v>425.42796064513226</v>
      </c>
      <c r="M13" s="134">
        <v>80</v>
      </c>
      <c r="N13" s="134"/>
      <c r="O13" s="134">
        <v>20</v>
      </c>
      <c r="Q13" s="136"/>
      <c r="R13" s="136"/>
      <c r="S13" s="136"/>
    </row>
    <row r="14" spans="1:19">
      <c r="C14" s="209" t="s">
        <v>191</v>
      </c>
      <c r="D14" s="150"/>
      <c r="E14" s="134"/>
      <c r="F14" s="134"/>
      <c r="G14" s="134"/>
      <c r="H14" s="150"/>
      <c r="I14" s="134"/>
      <c r="J14" s="134"/>
      <c r="K14" s="134"/>
      <c r="L14" s="150"/>
      <c r="M14" s="134">
        <v>80</v>
      </c>
      <c r="N14" s="134"/>
      <c r="O14" s="134">
        <v>20</v>
      </c>
      <c r="Q14" s="136"/>
      <c r="R14" s="136"/>
      <c r="S14" s="136"/>
    </row>
    <row r="15" spans="1:19">
      <c r="C15" s="209" t="s">
        <v>192</v>
      </c>
      <c r="D15" s="150">
        <v>195.45728043973841</v>
      </c>
      <c r="E15" s="134">
        <f>D15*0.8</f>
        <v>156.36582435179074</v>
      </c>
      <c r="F15" s="134"/>
      <c r="G15" s="134">
        <f>D15*0.2</f>
        <v>39.091456087947684</v>
      </c>
      <c r="H15" s="150">
        <v>249.79067095356845</v>
      </c>
      <c r="I15" s="134">
        <f>H15*0.8</f>
        <v>199.83253676285477</v>
      </c>
      <c r="J15" s="134"/>
      <c r="K15" s="134">
        <f>H15*0.2</f>
        <v>49.958134190713693</v>
      </c>
      <c r="L15" s="150">
        <v>537.64274122191182</v>
      </c>
      <c r="M15" s="134">
        <v>80</v>
      </c>
      <c r="N15" s="134"/>
      <c r="O15" s="134">
        <v>20</v>
      </c>
      <c r="Q15" s="136"/>
      <c r="R15" s="136"/>
      <c r="S15" s="136"/>
    </row>
    <row r="16" spans="1:19">
      <c r="C16" s="209" t="s">
        <v>193</v>
      </c>
      <c r="D16" s="150">
        <f>6135.0408166078+764.46+343.47</f>
        <v>7242.9708166077999</v>
      </c>
      <c r="E16" s="134">
        <f>D16*0.8</f>
        <v>5794.3766532862401</v>
      </c>
      <c r="F16" s="134"/>
      <c r="G16" s="134">
        <f>D16*0.2</f>
        <v>1448.59416332156</v>
      </c>
      <c r="H16" s="150">
        <f>7348.19697266242+820.95+403.55</f>
        <v>8572.6969726624193</v>
      </c>
      <c r="I16" s="134">
        <f>H16*0.8</f>
        <v>6858.1575781299362</v>
      </c>
      <c r="J16" s="134"/>
      <c r="K16" s="134">
        <f>H16*0.2</f>
        <v>1714.539394532484</v>
      </c>
      <c r="L16" s="150">
        <v>14092.37</v>
      </c>
      <c r="M16" s="134">
        <v>80</v>
      </c>
      <c r="N16" s="134"/>
      <c r="O16" s="134">
        <v>20</v>
      </c>
      <c r="Q16" s="106"/>
      <c r="R16" s="106"/>
      <c r="S16" s="106"/>
    </row>
    <row r="17" spans="3:19">
      <c r="C17" s="209" t="s">
        <v>194</v>
      </c>
      <c r="D17" s="150">
        <f>4313.1309378749+906.85</f>
        <v>5219.9809378749005</v>
      </c>
      <c r="E17" s="134">
        <f>D17*0.8</f>
        <v>4175.984750299921</v>
      </c>
      <c r="F17" s="134"/>
      <c r="G17" s="134">
        <f>D17*0.2</f>
        <v>1043.9961875749802</v>
      </c>
      <c r="H17" s="150">
        <f>5268.25280466501+970.32</f>
        <v>6238.5728046650102</v>
      </c>
      <c r="I17" s="134">
        <f>H17*0.8</f>
        <v>4990.8582437320083</v>
      </c>
      <c r="J17" s="134"/>
      <c r="K17" s="134">
        <f>H17*0.2</f>
        <v>1247.7145609330021</v>
      </c>
      <c r="L17" s="150">
        <v>11219.41</v>
      </c>
      <c r="M17" s="134">
        <v>80</v>
      </c>
      <c r="N17" s="134"/>
      <c r="O17" s="134">
        <v>20</v>
      </c>
      <c r="Q17" s="106"/>
      <c r="R17" s="106"/>
      <c r="S17" s="106"/>
    </row>
    <row r="18" spans="3:19">
      <c r="C18" s="209" t="s">
        <v>195</v>
      </c>
      <c r="D18" s="150">
        <v>2.818905</v>
      </c>
      <c r="E18" s="134"/>
      <c r="F18" s="134"/>
      <c r="G18" s="134"/>
      <c r="H18" s="150">
        <v>2.82</v>
      </c>
      <c r="I18" s="134"/>
      <c r="J18" s="134"/>
      <c r="K18" s="134"/>
      <c r="L18" s="150">
        <v>7.1</v>
      </c>
      <c r="M18" s="134">
        <v>80</v>
      </c>
      <c r="N18" s="134"/>
      <c r="O18" s="134">
        <v>20</v>
      </c>
      <c r="Q18" s="106"/>
      <c r="R18" s="106"/>
      <c r="S18" s="106"/>
    </row>
    <row r="19" spans="3:19">
      <c r="C19" s="209" t="s">
        <v>196</v>
      </c>
      <c r="D19" s="150">
        <v>15.042078701556001</v>
      </c>
      <c r="E19" s="134">
        <f>D19*0.8</f>
        <v>12.033662961244801</v>
      </c>
      <c r="F19" s="134"/>
      <c r="G19" s="134">
        <f>D19*0.2</f>
        <v>3.0084157403112002</v>
      </c>
      <c r="H19" s="150">
        <f>14.287688009538+4.14</f>
        <v>18.427688009537999</v>
      </c>
      <c r="I19" s="134">
        <f>H19*0.8</f>
        <v>14.742150407630399</v>
      </c>
      <c r="J19" s="134"/>
      <c r="K19" s="134">
        <f>H19*0.2</f>
        <v>3.6855376019075998</v>
      </c>
      <c r="L19" s="150">
        <v>28.47</v>
      </c>
      <c r="M19" s="134">
        <v>80</v>
      </c>
      <c r="N19" s="134"/>
      <c r="O19" s="134">
        <v>20</v>
      </c>
      <c r="Q19" s="106"/>
      <c r="R19" s="106"/>
      <c r="S19" s="106"/>
    </row>
    <row r="20" spans="3:19">
      <c r="C20" s="209" t="s">
        <v>197</v>
      </c>
      <c r="D20" s="150">
        <v>121.61981679699998</v>
      </c>
      <c r="E20" s="134">
        <f>D20*0.8</f>
        <v>97.295853437599988</v>
      </c>
      <c r="F20" s="134"/>
      <c r="G20" s="134">
        <f>D20*0.2</f>
        <v>24.323963359399997</v>
      </c>
      <c r="H20" s="150">
        <f>71.903080996+14.4+5.22+30.1</f>
        <v>121.623080996</v>
      </c>
      <c r="I20" s="134">
        <f>H20*0.8</f>
        <v>97.298464796800005</v>
      </c>
      <c r="J20" s="134"/>
      <c r="K20" s="134">
        <f>H20*0.2</f>
        <v>24.324616199200001</v>
      </c>
      <c r="L20" s="150">
        <f>36.04+148.71</f>
        <v>184.75</v>
      </c>
      <c r="M20" s="134">
        <v>80</v>
      </c>
      <c r="N20" s="134"/>
      <c r="O20" s="134">
        <v>20</v>
      </c>
      <c r="Q20" s="106"/>
      <c r="R20" s="106"/>
      <c r="S20" s="106"/>
    </row>
    <row r="21" spans="3:19">
      <c r="C21" s="163" t="s">
        <v>198</v>
      </c>
      <c r="D21" s="150"/>
      <c r="E21" s="134"/>
      <c r="F21" s="134"/>
      <c r="G21" s="134"/>
      <c r="H21" s="150"/>
      <c r="I21" s="134"/>
      <c r="J21" s="134"/>
      <c r="K21" s="134"/>
      <c r="L21" s="150">
        <f>574.23+148.71</f>
        <v>722.94</v>
      </c>
      <c r="M21" s="134">
        <v>80</v>
      </c>
      <c r="N21" s="134"/>
      <c r="O21" s="134">
        <v>20</v>
      </c>
      <c r="Q21" s="106"/>
      <c r="R21" s="106"/>
      <c r="S21" s="106"/>
    </row>
    <row r="22" spans="3:19">
      <c r="C22" s="209" t="s">
        <v>199</v>
      </c>
      <c r="D22" s="150"/>
      <c r="E22" s="134"/>
      <c r="F22" s="134"/>
      <c r="G22" s="134"/>
      <c r="H22" s="150"/>
      <c r="I22" s="134"/>
      <c r="J22" s="134"/>
      <c r="K22" s="134"/>
      <c r="L22" s="150"/>
      <c r="M22" s="134">
        <v>80</v>
      </c>
      <c r="N22" s="134"/>
      <c r="O22" s="134">
        <v>20</v>
      </c>
      <c r="Q22" s="106"/>
      <c r="R22" s="106"/>
      <c r="S22" s="106"/>
    </row>
    <row r="23" spans="3:19">
      <c r="C23" s="210" t="s">
        <v>200</v>
      </c>
      <c r="D23" s="150"/>
      <c r="E23" s="134"/>
      <c r="F23" s="134"/>
      <c r="G23" s="134"/>
      <c r="H23" s="150"/>
      <c r="I23" s="134"/>
      <c r="J23" s="134"/>
      <c r="K23" s="134"/>
      <c r="L23" s="150"/>
      <c r="M23" s="134">
        <v>80</v>
      </c>
      <c r="N23" s="134"/>
      <c r="O23" s="134">
        <v>20</v>
      </c>
      <c r="Q23" s="106"/>
      <c r="R23" s="106"/>
      <c r="S23" s="106"/>
    </row>
    <row r="24" spans="3:19">
      <c r="C24" s="211" t="s">
        <v>201</v>
      </c>
      <c r="D24" s="212">
        <f>SUM(D12:D22)-D23</f>
        <v>13125.530091172097</v>
      </c>
      <c r="E24" s="213"/>
      <c r="F24" s="213"/>
      <c r="G24" s="213"/>
      <c r="H24" s="212">
        <f>SUM(H12:H22)-H23</f>
        <v>15581.092621345673</v>
      </c>
      <c r="I24" s="213"/>
      <c r="J24" s="213"/>
      <c r="K24" s="213"/>
      <c r="L24" s="212">
        <f>SUM(L12:L22)-L23</f>
        <v>27427.528421215946</v>
      </c>
      <c r="M24" s="212">
        <f t="shared" ref="M24:O24" si="0">SUM(M12:M22)-M23</f>
        <v>800</v>
      </c>
      <c r="N24" s="212">
        <f t="shared" si="0"/>
        <v>0</v>
      </c>
      <c r="O24" s="212">
        <f t="shared" si="0"/>
        <v>200</v>
      </c>
      <c r="Q24" s="106"/>
      <c r="R24" s="106"/>
      <c r="S24" s="106"/>
    </row>
    <row r="25" spans="3:19">
      <c r="C25" s="214"/>
      <c r="D25" s="215"/>
      <c r="E25" s="216"/>
      <c r="F25" s="216"/>
      <c r="G25" s="216"/>
      <c r="H25" s="215"/>
      <c r="I25" s="217"/>
      <c r="J25" s="217"/>
      <c r="K25" s="217"/>
      <c r="L25" s="215"/>
      <c r="M25" s="217"/>
      <c r="N25" s="217"/>
      <c r="O25" s="217"/>
      <c r="Q25" s="106"/>
      <c r="R25" s="106"/>
      <c r="S25" s="106"/>
    </row>
    <row r="26" spans="3:19">
      <c r="C26" s="211" t="s">
        <v>202</v>
      </c>
      <c r="D26" s="218">
        <f>SUM(D27:D29)</f>
        <v>12462.93</v>
      </c>
      <c r="E26" s="219"/>
      <c r="F26" s="220"/>
      <c r="G26" s="221"/>
      <c r="H26" s="218">
        <f>SUM(H27:H29)</f>
        <v>14811.269034042431</v>
      </c>
      <c r="I26" s="219"/>
      <c r="J26" s="220"/>
      <c r="K26" s="221"/>
      <c r="L26" s="218">
        <f>SUM(L27:L29)</f>
        <v>25311.774224833214</v>
      </c>
      <c r="M26" s="219"/>
      <c r="N26" s="220"/>
      <c r="O26" s="221"/>
      <c r="Q26" s="106"/>
      <c r="R26" s="106"/>
      <c r="S26" s="106"/>
    </row>
    <row r="27" spans="3:19">
      <c r="C27" s="222" t="s">
        <v>203</v>
      </c>
      <c r="D27" s="151">
        <f>2306.28+333.45+307.02</f>
        <v>2946.75</v>
      </c>
      <c r="E27" s="223"/>
      <c r="F27" s="224"/>
      <c r="G27" s="225"/>
      <c r="H27" s="151">
        <v>3525.8512145775899</v>
      </c>
      <c r="I27" s="223"/>
      <c r="J27" s="224"/>
      <c r="K27" s="225"/>
      <c r="L27" s="455">
        <v>16782.902474282317</v>
      </c>
      <c r="M27" s="223"/>
      <c r="N27" s="224"/>
      <c r="O27" s="225"/>
      <c r="Q27" s="106"/>
      <c r="R27" s="106"/>
      <c r="S27" s="106"/>
    </row>
    <row r="28" spans="3:19">
      <c r="C28" s="222" t="s">
        <v>204</v>
      </c>
      <c r="D28" s="151">
        <f>6466.29+855.95+36.44</f>
        <v>7358.6799999999994</v>
      </c>
      <c r="E28" s="223"/>
      <c r="F28" s="224"/>
      <c r="G28" s="225"/>
      <c r="H28" s="151">
        <v>8895.9817566169586</v>
      </c>
      <c r="I28" s="223"/>
      <c r="J28" s="224"/>
      <c r="K28" s="225"/>
      <c r="L28" s="455">
        <v>6811.8805819590507</v>
      </c>
      <c r="M28" s="223"/>
      <c r="N28" s="224"/>
      <c r="O28" s="225"/>
      <c r="Q28" s="106"/>
      <c r="R28" s="106"/>
      <c r="S28" s="106"/>
    </row>
    <row r="29" spans="3:19">
      <c r="C29" s="222" t="s">
        <v>205</v>
      </c>
      <c r="D29" s="151">
        <f>1675.6+481.9</f>
        <v>2157.5</v>
      </c>
      <c r="E29" s="226"/>
      <c r="F29" s="227"/>
      <c r="G29" s="228"/>
      <c r="H29" s="151">
        <v>2389.4360628478817</v>
      </c>
      <c r="I29" s="226"/>
      <c r="J29" s="227"/>
      <c r="K29" s="228"/>
      <c r="L29" s="455">
        <v>1716.9911685918489</v>
      </c>
      <c r="M29" s="226"/>
      <c r="N29" s="227"/>
      <c r="O29" s="228"/>
      <c r="Q29" s="106"/>
      <c r="R29" s="106"/>
      <c r="S29" s="106"/>
    </row>
    <row r="30" spans="3:19">
      <c r="C30" s="163"/>
      <c r="D30" s="163"/>
      <c r="E30" s="229"/>
      <c r="F30" s="229"/>
      <c r="G30" s="229"/>
      <c r="H30" s="163"/>
      <c r="I30" s="229"/>
      <c r="J30" s="229"/>
      <c r="K30" s="229"/>
      <c r="L30" s="163"/>
      <c r="M30" s="229"/>
      <c r="N30" s="229"/>
      <c r="O30" s="229"/>
      <c r="Q30" s="106"/>
      <c r="R30" s="106"/>
      <c r="S30" s="106"/>
    </row>
    <row r="31" spans="3:19">
      <c r="C31" s="208" t="s">
        <v>206</v>
      </c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Q31" s="106"/>
      <c r="R31" s="106"/>
      <c r="S31" s="106"/>
    </row>
    <row r="32" spans="3:19">
      <c r="C32" s="163" t="s">
        <v>207</v>
      </c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Q32" s="106"/>
      <c r="R32" s="106"/>
      <c r="S32" s="106"/>
    </row>
    <row r="33" spans="3:19"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Q33" s="106"/>
      <c r="R33" s="106"/>
      <c r="S33" s="106"/>
    </row>
    <row r="34" spans="3:19">
      <c r="C34" s="208" t="s">
        <v>208</v>
      </c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Q34" s="106"/>
      <c r="R34" s="106"/>
      <c r="S34" s="106"/>
    </row>
    <row r="35" spans="3:19">
      <c r="C35" s="163" t="s">
        <v>207</v>
      </c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Q35" s="106"/>
      <c r="R35" s="106"/>
      <c r="S35" s="106"/>
    </row>
  </sheetData>
  <mergeCells count="13">
    <mergeCell ref="S9:S10"/>
    <mergeCell ref="H9:H10"/>
    <mergeCell ref="I9:K9"/>
    <mergeCell ref="L9:L10"/>
    <mergeCell ref="M9:O9"/>
    <mergeCell ref="Q9:Q10"/>
    <mergeCell ref="R9:R10"/>
    <mergeCell ref="C8:C10"/>
    <mergeCell ref="D8:G8"/>
    <mergeCell ref="H8:K8"/>
    <mergeCell ref="L8:O8"/>
    <mergeCell ref="D9:D10"/>
    <mergeCell ref="E9:G9"/>
  </mergeCells>
  <dataValidations count="1">
    <dataValidation type="decimal" allowBlank="1" showInputMessage="1" showErrorMessage="1" sqref="D1:D2 E1:O7 D4:D6 D9:O65508">
      <formula1>-999999999999999</formula1>
      <formula2>999999999999999000</formula2>
    </dataValidation>
  </dataValidations>
  <hyperlinks>
    <hyperlink ref="A1" location="Index!A1" display="Index"/>
  </hyperlink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INDEX</vt:lpstr>
      <vt:lpstr>1) New Consumer categories</vt:lpstr>
      <vt:lpstr>2) ARR</vt:lpstr>
      <vt:lpstr>3)Percentage Cost Allocation</vt:lpstr>
      <vt:lpstr>4)Cost Allocation Factors</vt:lpstr>
      <vt:lpstr>5)Transmission Contracts</vt:lpstr>
      <vt:lpstr>6)Losses</vt:lpstr>
      <vt:lpstr>7) Asset Base Allocation</vt:lpstr>
      <vt:lpstr>'1) New Consumer categories'!Print_Area</vt:lpstr>
      <vt:lpstr>'2) ARR'!Print_Area</vt:lpstr>
      <vt:lpstr>'4)Cost Allocation Factors'!Print_Area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 RAC</dc:creator>
  <cp:lastModifiedBy>AE RAC</cp:lastModifiedBy>
  <cp:lastPrinted>2022-12-19T11:16:11Z</cp:lastPrinted>
  <dcterms:created xsi:type="dcterms:W3CDTF">2019-11-29T07:39:32Z</dcterms:created>
  <dcterms:modified xsi:type="dcterms:W3CDTF">2022-12-23T06:23:35Z</dcterms:modified>
</cp:coreProperties>
</file>